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11385"/>
  </bookViews>
  <sheets>
    <sheet name="Приложение 2" sheetId="8" r:id="rId1"/>
    <sheet name="Приложение 3" sheetId="9" r:id="rId2"/>
    <sheet name="Приложение  4" sheetId="10" r:id="rId3"/>
    <sheet name="Приложение 5" sheetId="11" r:id="rId4"/>
    <sheet name="Приложение 6" sheetId="12" r:id="rId5"/>
    <sheet name="Приложение 7" sheetId="13" r:id="rId6"/>
    <sheet name="Приложение 8" sheetId="14" r:id="rId7"/>
    <sheet name="Приложение 9" sheetId="1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'Приложение  4'!$A$1:$F$54</definedName>
    <definedName name="_xlnm.Print_Area" localSheetId="1">'Приложение 3'!$A$1:$E$46</definedName>
  </definedNames>
  <calcPr calcId="125725"/>
</workbook>
</file>

<file path=xl/calcChain.xml><?xml version="1.0" encoding="utf-8"?>
<calcChain xmlns="http://schemas.openxmlformats.org/spreadsheetml/2006/main">
  <c r="E16" i="13"/>
  <c r="D16"/>
  <c r="C16"/>
  <c r="E15"/>
  <c r="E14" s="1"/>
  <c r="D15"/>
  <c r="C15"/>
  <c r="C14" s="1"/>
  <c r="D14"/>
  <c r="E12"/>
  <c r="D12"/>
  <c r="C12"/>
  <c r="E11"/>
  <c r="D11"/>
  <c r="C11"/>
  <c r="E10"/>
  <c r="D10"/>
  <c r="C10"/>
  <c r="E9"/>
  <c r="D9"/>
  <c r="D8" s="1"/>
  <c r="C9"/>
  <c r="E8"/>
  <c r="C8"/>
  <c r="C16" i="12"/>
  <c r="C15"/>
  <c r="C14"/>
  <c r="C13"/>
  <c r="C12"/>
  <c r="C11"/>
  <c r="C10"/>
  <c r="C9" s="1"/>
  <c r="E9"/>
  <c r="D9"/>
  <c r="G43" i="11"/>
  <c r="A43"/>
  <c r="G38"/>
  <c r="F38"/>
  <c r="G37"/>
  <c r="F37"/>
  <c r="G36"/>
  <c r="F36"/>
  <c r="G35"/>
  <c r="F35"/>
  <c r="G34"/>
  <c r="F34"/>
  <c r="E34"/>
  <c r="C34"/>
  <c r="G33"/>
  <c r="F33"/>
  <c r="E33"/>
  <c r="D33"/>
  <c r="C33"/>
  <c r="G32"/>
  <c r="F32"/>
  <c r="D32"/>
  <c r="C32"/>
  <c r="E32" s="1"/>
  <c r="G31"/>
  <c r="F31"/>
  <c r="D31"/>
  <c r="C31"/>
  <c r="E31" s="1"/>
  <c r="G30"/>
  <c r="F30"/>
  <c r="D30"/>
  <c r="C30"/>
  <c r="E30" s="1"/>
  <c r="G29"/>
  <c r="F29"/>
  <c r="D29"/>
  <c r="C29"/>
  <c r="E29" s="1"/>
  <c r="G28"/>
  <c r="F28"/>
  <c r="D28"/>
  <c r="C28"/>
  <c r="E28" s="1"/>
  <c r="G27"/>
  <c r="F27"/>
  <c r="D27"/>
  <c r="C27"/>
  <c r="E27" s="1"/>
  <c r="G26"/>
  <c r="F26"/>
  <c r="D26"/>
  <c r="C26"/>
  <c r="E26" s="1"/>
  <c r="G25"/>
  <c r="G22" s="1"/>
  <c r="G17" s="1"/>
  <c r="G14" s="1"/>
  <c r="G9" s="1"/>
  <c r="G40" s="1"/>
  <c r="F25"/>
  <c r="D25"/>
  <c r="C25"/>
  <c r="E25" s="1"/>
  <c r="G24"/>
  <c r="F24"/>
  <c r="D24"/>
  <c r="C24"/>
  <c r="E24" s="1"/>
  <c r="B24"/>
  <c r="G23"/>
  <c r="F23"/>
  <c r="D23"/>
  <c r="C23"/>
  <c r="E23" s="1"/>
  <c r="B23"/>
  <c r="F22"/>
  <c r="D22"/>
  <c r="G21"/>
  <c r="F21"/>
  <c r="D21"/>
  <c r="C21"/>
  <c r="E21" s="1"/>
  <c r="G20"/>
  <c r="F20"/>
  <c r="D20"/>
  <c r="C20"/>
  <c r="E20" s="1"/>
  <c r="G19"/>
  <c r="F19"/>
  <c r="D19"/>
  <c r="C19"/>
  <c r="E19" s="1"/>
  <c r="G18"/>
  <c r="F18"/>
  <c r="F17" s="1"/>
  <c r="D18"/>
  <c r="D17" s="1"/>
  <c r="C18"/>
  <c r="E18" s="1"/>
  <c r="G16"/>
  <c r="F16"/>
  <c r="F14" s="1"/>
  <c r="D16"/>
  <c r="D14" s="1"/>
  <c r="C16"/>
  <c r="E16" s="1"/>
  <c r="G15"/>
  <c r="F15"/>
  <c r="E15"/>
  <c r="C15"/>
  <c r="G13"/>
  <c r="F13"/>
  <c r="D13"/>
  <c r="D9" s="1"/>
  <c r="D40" s="1"/>
  <c r="C13"/>
  <c r="E13" s="1"/>
  <c r="G12"/>
  <c r="F12"/>
  <c r="D12"/>
  <c r="C12"/>
  <c r="E12" s="1"/>
  <c r="G11"/>
  <c r="F11"/>
  <c r="F9" s="1"/>
  <c r="F40" s="1"/>
  <c r="E11"/>
  <c r="G10"/>
  <c r="F10"/>
  <c r="E10"/>
  <c r="C10"/>
  <c r="C50" i="10"/>
  <c r="C49"/>
  <c r="C48" s="1"/>
  <c r="C46"/>
  <c r="C45" s="1"/>
  <c r="C44"/>
  <c r="C43"/>
  <c r="D40"/>
  <c r="C40"/>
  <c r="D39"/>
  <c r="C39"/>
  <c r="D38"/>
  <c r="C38"/>
  <c r="D37"/>
  <c r="C37"/>
  <c r="D36"/>
  <c r="C36"/>
  <c r="D35"/>
  <c r="C35"/>
  <c r="F34"/>
  <c r="D34"/>
  <c r="C34"/>
  <c r="F33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C23"/>
  <c r="D22"/>
  <c r="C22"/>
  <c r="E22" s="1"/>
  <c r="F22" s="1"/>
  <c r="D21"/>
  <c r="C21"/>
  <c r="E21" s="1"/>
  <c r="F21" s="1"/>
  <c r="D20"/>
  <c r="C20"/>
  <c r="E20" s="1"/>
  <c r="F20" s="1"/>
  <c r="D19"/>
  <c r="C19"/>
  <c r="E19" s="1"/>
  <c r="F19" s="1"/>
  <c r="D18"/>
  <c r="C18"/>
  <c r="E18" s="1"/>
  <c r="F18" s="1"/>
  <c r="D17"/>
  <c r="C17"/>
  <c r="E17" s="1"/>
  <c r="F17" s="1"/>
  <c r="D15"/>
  <c r="C15"/>
  <c r="E15" s="1"/>
  <c r="F15" s="1"/>
  <c r="D14"/>
  <c r="C14"/>
  <c r="E14" s="1"/>
  <c r="F14" s="1"/>
  <c r="D10"/>
  <c r="D50" s="1"/>
  <c r="C10"/>
  <c r="D9"/>
  <c r="D46" s="1"/>
  <c r="D45" s="1"/>
  <c r="C9"/>
  <c r="I8"/>
  <c r="C8"/>
  <c r="G42" i="9"/>
  <c r="F42"/>
  <c r="D42"/>
  <c r="F41"/>
  <c r="G41" s="1"/>
  <c r="D41"/>
  <c r="F40"/>
  <c r="G40" s="1"/>
  <c r="D40"/>
  <c r="D39"/>
  <c r="D38"/>
  <c r="F37"/>
  <c r="G37" s="1"/>
  <c r="D37"/>
  <c r="D36"/>
  <c r="D35"/>
  <c r="D34"/>
  <c r="D33"/>
  <c r="D32"/>
  <c r="D31"/>
  <c r="D30"/>
  <c r="D29"/>
  <c r="D28"/>
  <c r="D27"/>
  <c r="D26"/>
  <c r="D25"/>
  <c r="D23"/>
  <c r="D22"/>
  <c r="D21"/>
  <c r="D20"/>
  <c r="D19"/>
  <c r="D17"/>
  <c r="D16"/>
  <c r="E13"/>
  <c r="D13"/>
  <c r="D12"/>
  <c r="E11"/>
  <c r="D11"/>
  <c r="E10"/>
  <c r="D10"/>
  <c r="G9"/>
  <c r="F9"/>
  <c r="E9"/>
  <c r="D9"/>
  <c r="C22" i="11" l="1"/>
  <c r="E9" i="10"/>
  <c r="E10"/>
  <c r="C13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5"/>
  <c r="F35" s="1"/>
  <c r="E36"/>
  <c r="F36" s="1"/>
  <c r="E37"/>
  <c r="F37" s="1"/>
  <c r="E38"/>
  <c r="F38" s="1"/>
  <c r="E39"/>
  <c r="F39" s="1"/>
  <c r="E40"/>
  <c r="F40" s="1"/>
  <c r="E46"/>
  <c r="E50"/>
  <c r="D8"/>
  <c r="C16"/>
  <c r="C12" s="1"/>
  <c r="C42"/>
  <c r="G8" s="1"/>
  <c r="K8" s="1"/>
  <c r="D44"/>
  <c r="E44" s="1"/>
  <c r="D49"/>
  <c r="D48" s="1"/>
  <c r="D43"/>
  <c r="D42" s="1"/>
  <c r="C17" i="11" l="1"/>
  <c r="C14" s="1"/>
  <c r="C9" s="1"/>
  <c r="C40" s="1"/>
  <c r="E22"/>
  <c r="E17" s="1"/>
  <c r="E14" s="1"/>
  <c r="E9" s="1"/>
  <c r="E40" s="1"/>
  <c r="E49" i="10"/>
  <c r="E43"/>
</calcChain>
</file>

<file path=xl/sharedStrings.xml><?xml version="1.0" encoding="utf-8"?>
<sst xmlns="http://schemas.openxmlformats.org/spreadsheetml/2006/main" count="405" uniqueCount="217">
  <si>
    <t>Приложение № 3</t>
  </si>
  <si>
    <t>к стандартам раскрытия информации субъектами оптового и розничных рынков электрической энергии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</si>
  <si>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</si>
  <si>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</si>
  <si>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</si>
  <si>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</si>
  <si>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</si>
  <si>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С1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</si>
  <si>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</si>
  <si>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</si>
  <si>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С1.1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</si>
  <si>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</si>
  <si>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С1.2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</si>
  <si>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</si>
  <si>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С1.3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</si>
  <si>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</si>
  <si>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 - </t>
  </si>
  <si>
    <t>С1.4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</si>
  <si>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</si>
  <si>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Свыше 150 кВт</t>
  </si>
  <si>
    <t>До 150 кВт</t>
  </si>
  <si>
    <t>С2,i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</si>
  <si>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в ценах 2001 года</t>
  </si>
  <si>
    <t>0,4 кВ</t>
  </si>
  <si>
    <t>рублей/км</t>
  </si>
  <si>
    <t>1 - 20 кВ</t>
  </si>
  <si>
    <t>C3,i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</si>
  <si>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в ценах 2001 года</t>
  </si>
  <si>
    <t>0,4 кВ, 2 линии</t>
  </si>
  <si>
    <t>1 - 20 кВ, 2 линии</t>
  </si>
  <si>
    <t>C4,i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</si>
  <si>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в ценах 2001 года</t>
  </si>
  <si>
    <t>Переключательный пункт</t>
  </si>
  <si>
    <t>Строительство КТП 16 кВА</t>
  </si>
  <si>
    <t>Строительство КТП 40 кВА</t>
  </si>
  <si>
    <t>Строительство КТП 63 кВА</t>
  </si>
  <si>
    <t>Строительство КТП 100 кВА</t>
  </si>
  <si>
    <t>Строительство КТП 160 кВА</t>
  </si>
  <si>
    <t>Строительство КТП 250 кВА</t>
  </si>
  <si>
    <t>Строительство КТП 400 кВА</t>
  </si>
  <si>
    <t>Строительство КТП 630 кВА</t>
  </si>
  <si>
    <t>Строительство 2КТП 100 кВА</t>
  </si>
  <si>
    <t>Строительство 2КТП 160 кВА**</t>
  </si>
  <si>
    <t>Строительство 2КТП 250 кВА**</t>
  </si>
  <si>
    <t>Строительство 2КТП 400 кВА</t>
  </si>
  <si>
    <t>Строительство 2КТП 630 кВА</t>
  </si>
  <si>
    <t>Строительство 2КТП 1000 кВА</t>
  </si>
  <si>
    <t>Строительство 2КТП 1250 кВА</t>
  </si>
  <si>
    <t>Строительство 2КТП 1600 кВА</t>
  </si>
  <si>
    <t>Строительство РП-ТП 1000 кВА</t>
  </si>
  <si>
    <t>*_Ставки платы С2,i,  С3,i и С4,i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</si>
  <si>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** Ставки рассчитаны на основе средних данных за предыдущие 3 года</t>
  </si>
  <si>
    <t>Приложение № 4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</si>
  <si>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</si>
  <si>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</si>
  <si>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</si>
  <si>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</si>
  <si>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Х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</si>
  <si>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</si>
  <si>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</si>
  <si>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</si>
  <si>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</si>
  <si>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</si>
  <si>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</si>
  <si>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</si>
  <si>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2КТП 160 кВА</t>
  </si>
  <si>
    <t>Строительство 2КТП 250 кВА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</si>
  <si>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</si>
  <si>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</si>
  <si>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</si>
  <si>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к электрической сети:</t>
  </si>
  <si>
    <t>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</si>
  <si>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</si>
  <si>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тыс. руб.</t>
  </si>
  <si>
    <t>№ п/п</t>
  </si>
  <si>
    <t>Показатели</t>
  </si>
  <si>
    <t>9 мес 2016 год</t>
  </si>
  <si>
    <t>Распаковка 26</t>
  </si>
  <si>
    <t>Итого 9 мес</t>
  </si>
  <si>
    <t>Расходы по выполнению мероприятий по технологическому присоединению, всего</t>
  </si>
  <si>
    <t>1.1</t>
  </si>
  <si>
    <t xml:space="preserve">Вспомогательные материалы </t>
  </si>
  <si>
    <t>1.2</t>
  </si>
  <si>
    <t xml:space="preserve">Энергия на хозяйственные нужды </t>
  </si>
  <si>
    <t>1.3</t>
  </si>
  <si>
    <t xml:space="preserve">Оплата труда ППП </t>
  </si>
  <si>
    <t>1.4</t>
  </si>
  <si>
    <t xml:space="preserve">Отчисления на страховые взносы 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</si>
  <si>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</si>
  <si>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</si>
  <si>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</si>
  <si>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</si>
  <si>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</si>
  <si>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</si>
  <si>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</si>
  <si>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</si>
  <si>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</si>
  <si>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услуги связи </t>
  </si>
  <si>
    <t>1.5.3.2</t>
  </si>
  <si>
    <t xml:space="preserve">расходы на охрану и пожарную безопасность </t>
  </si>
  <si>
    <t>1.5.3.3</t>
  </si>
  <si>
    <t xml:space="preserve">расходы на информационное обслуживание, консультационные и юридические услуги </t>
  </si>
  <si>
    <t>1.5.3.4</t>
  </si>
  <si>
    <t xml:space="preserve">плата за аренду имущества </t>
  </si>
  <si>
    <t>1.5.3.5</t>
  </si>
  <si>
    <t xml:space="preserve">другие прочие расходы, связанные с производством и реализацией </t>
  </si>
  <si>
    <t>1.6</t>
  </si>
  <si>
    <t>1.6.1</t>
  </si>
  <si>
    <t>- расходы на услуги банков</t>
  </si>
  <si>
    <t>1.6.2</t>
  </si>
  <si>
    <t xml:space="preserve">- % за пользование кредитом 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</si>
  <si>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</si>
  <si>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</si>
  <si>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</si>
  <si>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</si>
  <si>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</si>
  <si>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Выпадающие доходы/экономия средств </t>
  </si>
  <si>
    <t xml:space="preserve">Необходимая валовая выручка (сумма п. 1 - 3) </t>
  </si>
  <si>
    <t>Приложение № 6</t>
  </si>
  <si>
    <t>Наименование 
мероприятий</t>
  </si>
  <si>
    <t xml:space="preserve">Фактические расходы на строительство подстанций 
за 3 предыдущих года 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</si>
  <si>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</si>
  <si>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</si>
  <si>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кВ, в т.ч.</t>
  </si>
  <si>
    <t>КТП 100 кВА</t>
  </si>
  <si>
    <t>КТП 250 кВА</t>
  </si>
  <si>
    <t>КТП 400 кВА</t>
  </si>
  <si>
    <t>2КТП 160 кВА</t>
  </si>
  <si>
    <t>2КТП 250 кВА</t>
  </si>
  <si>
    <t>2КТП 400 кВА</t>
  </si>
  <si>
    <t>2КТП 630 кВА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</si>
  <si>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</si>
  <si>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</si>
  <si>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</si>
  <si>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</si>
  <si>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</si>
  <si>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Приложение № 8</t>
  </si>
  <si>
    <t>И Н Ф О Р М А Ц И Я
 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</si>
  <si>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</si>
  <si>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</si>
  <si>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</si>
  <si>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</si>
  <si>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</si>
  <si>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1.</t>
  </si>
  <si>
    <t>До 15 кВт - всего</t>
  </si>
  <si>
    <t>в том числе льготная категория*</t>
  </si>
  <si>
    <t>2.</t>
  </si>
  <si>
    <t>От 15 до 
150 кВт - всего</t>
  </si>
  <si>
    <t>в том числе льготная категория**</t>
  </si>
  <si>
    <t>3.</t>
  </si>
  <si>
    <t>От 150 кВт 
до 670 кВт - всего</t>
  </si>
  <si>
    <t>в том числе 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</si>
  <si>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</si>
  <si>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</si>
  <si>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</si>
  <si>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</si>
  <si>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</si>
  <si>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</si>
  <si>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</si>
  <si>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</si>
  <si>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</si>
  <si>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И Н Ф О Р М А Ц И Я
о поданных заявках на технологическое присоединение 
за текущий год</t>
  </si>
  <si>
    <t>Приложение № 2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</si>
  <si>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</si>
  <si>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</si>
  <si>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</si>
  <si>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</si>
  <si>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</si>
  <si>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</si>
  <si>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>185035, Республика Карелия, г.Петрозаводск, ул. Кирова, д.47б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</si>
  <si>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</si>
  <si>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</si>
  <si>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</si>
  <si>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</si>
  <si>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>Болдырев Александр Валерьевич</t>
  </si>
  <si>
    <t xml:space="preserve">8. Адрес электронной почты  </t>
  </si>
  <si>
    <t xml:space="preserve">9. Контактный телефон  </t>
  </si>
  <si>
    <t>(8142) 78-44-49</t>
  </si>
  <si>
    <t xml:space="preserve">10. Факс  </t>
  </si>
  <si>
    <t>(8142) 71-00-75</t>
  </si>
  <si>
    <t>(в ред. Постановления Правительства РФ от 17.05.2016 № 433)</t>
  </si>
  <si>
    <t>Акционерного общества 
"ОРЭС-Петрозаводск"</t>
  </si>
  <si>
    <t>на 2018 год</t>
  </si>
  <si>
    <t>АО "ОРЭС-Петрозаводск"</t>
  </si>
  <si>
    <t>Акционерное общество "Объединные региональные электрические сети Петрозаводска"</t>
  </si>
  <si>
    <t>(в ред. Постановления Правительства РФ от 17.09.2015 № 987)</t>
  </si>
  <si>
    <t>СТАНДАРТИЗИРОВАННЫЕ ТАРИФНЫЕ СТАВКИ для расчета платы за технологическое присоединение
АО "ОРЭС-Петрозаводск" на 2018 г.</t>
  </si>
  <si>
    <t>Утверждено на 2017</t>
  </si>
  <si>
    <t>ГНБ</t>
  </si>
  <si>
    <t>до 25 ква</t>
  </si>
  <si>
    <t>до 100 ква</t>
  </si>
  <si>
    <t>до 250 ква</t>
  </si>
  <si>
    <t>до 500 ква</t>
  </si>
  <si>
    <t>до 1000 ква</t>
  </si>
  <si>
    <t>РАСХОДЫ НА МЕРОПРИЯТИЯ, осуществляемые при технологическом присоединении</t>
  </si>
  <si>
    <t>Ставки для расчета платы по каждому мероприятию (рублей/кВт) (без учета НДС)</t>
  </si>
  <si>
    <t>Ставки для расчета платы по каждому мероприятию (рублей/кВт) (без учета НДС) (в ценах 2001 г.)</t>
  </si>
  <si>
    <t>к стандартам раскрытия информации субъектами
 оптового и розничных рынков электрической энергии</t>
  </si>
  <si>
    <t>Расчет необходимой валовой выручки АО "ОРЭС-Петрозаводск" 
на технологическое присоединение</t>
  </si>
  <si>
    <t>Ожидаемое 2017 год</t>
  </si>
  <si>
    <t xml:space="preserve">Период регулирования 2018 год
</t>
  </si>
  <si>
    <t>содержание оборудования без арендных платежей</t>
  </si>
  <si>
    <t>транспортные услуги без арендных платежей</t>
  </si>
  <si>
    <t>содержание помещений без арендных платежей</t>
  </si>
  <si>
    <t>представительские</t>
  </si>
  <si>
    <t>коммандировочные</t>
  </si>
  <si>
    <t>Обучение кадров</t>
  </si>
  <si>
    <t>Расходы по ОТ</t>
  </si>
  <si>
    <t>прочие расходы (прочие и прочие ОХР)</t>
  </si>
  <si>
    <t>расходы по выполнению мероприятий по технологическому присоединению, всего</t>
  </si>
  <si>
    <t>ФАКТИЧЕСКИЕ СРЕДНИЕ ДАННЫЕ 
о присоединенных объемах максимальной мощности 
за 3 предыдущих года по каждому мероприятию</t>
  </si>
  <si>
    <t>Количество построенных подстанций 
за 3 предыдущих года, шт.</t>
  </si>
  <si>
    <t>2КТП 1250 кВА</t>
  </si>
  <si>
    <t>ФАКТИЧЕСКИЕ СРЕДНИЕ ДАННЫЕ 
о длине линий электропередачи и об объемах максимальной мощности построенных объектов 
за 3 предыдущих года по каждому мероприятию</t>
  </si>
  <si>
    <t xml:space="preserve">Расходы на строительство воздушных и кабельных линий электропередачи </t>
  </si>
  <si>
    <t>-</t>
  </si>
  <si>
    <t>ores@es.ptz.ru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</si>
</sst>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_р_._-;\-* #,##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name val="Tahoma"/>
      <family val="2"/>
      <charset val="204"/>
    </font>
    <font>
      <sz val="8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64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right"/>
    </xf>
    <xf numFmtId="164" fontId="8" fillId="0" borderId="0" xfId="1" applyFont="1"/>
    <xf numFmtId="0" fontId="8" fillId="0" borderId="1" xfId="0" applyFont="1" applyBorder="1" applyAlignment="1">
      <alignment wrapText="1"/>
    </xf>
    <xf numFmtId="0" fontId="8" fillId="0" borderId="0" xfId="0" applyFont="1" applyFill="1"/>
    <xf numFmtId="0" fontId="11" fillId="0" borderId="1" xfId="0" applyFont="1" applyBorder="1" applyAlignment="1">
      <alignment wrapText="1"/>
    </xf>
    <xf numFmtId="165" fontId="11" fillId="0" borderId="1" xfId="1" applyNumberFormat="1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164" fontId="11" fillId="0" borderId="0" xfId="1" applyFont="1"/>
    <xf numFmtId="164" fontId="8" fillId="0" borderId="0" xfId="0" applyNumberFormat="1" applyFont="1"/>
    <xf numFmtId="4" fontId="8" fillId="0" borderId="0" xfId="0" applyNumberFormat="1" applyFont="1"/>
    <xf numFmtId="164" fontId="12" fillId="0" borderId="0" xfId="0" applyNumberFormat="1" applyFont="1"/>
    <xf numFmtId="0" fontId="11" fillId="0" borderId="0" xfId="0" applyFont="1"/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3" fontId="8" fillId="0" borderId="0" xfId="0" applyNumberFormat="1" applyFont="1"/>
    <xf numFmtId="43" fontId="8" fillId="3" borderId="0" xfId="0" applyNumberFormat="1" applyFont="1" applyFill="1"/>
    <xf numFmtId="43" fontId="11" fillId="3" borderId="0" xfId="0" applyNumberFormat="1" applyFont="1" applyFill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164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0" xfId="0" applyFont="1"/>
    <xf numFmtId="164" fontId="8" fillId="0" borderId="1" xfId="0" quotePrefix="1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quotePrefix="1" applyNumberFormat="1" applyFont="1" applyBorder="1" applyAlignment="1">
      <alignment horizontal="center"/>
    </xf>
    <xf numFmtId="164" fontId="8" fillId="0" borderId="1" xfId="0" quotePrefix="1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top" wrapText="1"/>
    </xf>
    <xf numFmtId="49" fontId="9" fillId="0" borderId="1" xfId="2" applyNumberFormat="1" applyFont="1" applyBorder="1" applyAlignment="1">
      <alignment horizontal="left" vertical="top" wrapText="1"/>
    </xf>
    <xf numFmtId="164" fontId="11" fillId="0" borderId="0" xfId="0" applyNumberFormat="1" applyFont="1"/>
    <xf numFmtId="164" fontId="13" fillId="0" borderId="0" xfId="1" applyFont="1"/>
    <xf numFmtId="0" fontId="11" fillId="0" borderId="1" xfId="0" applyFont="1" applyFill="1" applyBorder="1" applyAlignment="1">
      <alignment wrapText="1"/>
    </xf>
    <xf numFmtId="165" fontId="11" fillId="0" borderId="1" xfId="1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9" fillId="0" borderId="0" xfId="2" applyFont="1"/>
    <xf numFmtId="0" fontId="8" fillId="0" borderId="0" xfId="0" applyFont="1" applyAlignment="1">
      <alignment wrapText="1"/>
    </xf>
    <xf numFmtId="0" fontId="9" fillId="0" borderId="0" xfId="2" applyFont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left" vertical="center" wrapText="1"/>
    </xf>
    <xf numFmtId="166" fontId="9" fillId="2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166" fontId="14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8" fillId="0" borderId="1" xfId="1" applyFont="1" applyBorder="1"/>
    <xf numFmtId="0" fontId="8" fillId="3" borderId="1" xfId="0" applyFont="1" applyFill="1" applyBorder="1" applyAlignment="1">
      <alignment horizontal="center"/>
    </xf>
    <xf numFmtId="164" fontId="8" fillId="0" borderId="1" xfId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164" fontId="8" fillId="0" borderId="1" xfId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1" applyFont="1" applyFill="1"/>
    <xf numFmtId="0" fontId="9" fillId="0" borderId="0" xfId="2" applyFont="1" applyAlignment="1">
      <alignment wrapText="1"/>
    </xf>
    <xf numFmtId="0" fontId="9" fillId="0" borderId="1" xfId="2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4" fontId="17" fillId="0" borderId="1" xfId="1" applyFont="1" applyFill="1" applyBorder="1" applyAlignment="1">
      <alignment horizontal="center" vertical="center"/>
    </xf>
    <xf numFmtId="164" fontId="9" fillId="0" borderId="0" xfId="2" applyNumberFormat="1" applyFont="1"/>
    <xf numFmtId="4" fontId="9" fillId="0" borderId="0" xfId="2" applyNumberFormat="1" applyFont="1"/>
    <xf numFmtId="0" fontId="9" fillId="0" borderId="1" xfId="2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167" fontId="9" fillId="0" borderId="1" xfId="3" applyNumberFormat="1" applyFont="1" applyFill="1" applyBorder="1" applyAlignment="1">
      <alignment horizontal="center" vertical="center"/>
    </xf>
    <xf numFmtId="164" fontId="9" fillId="0" borderId="1" xfId="3" applyFont="1" applyFill="1" applyBorder="1" applyAlignment="1">
      <alignment horizontal="center" vertical="center"/>
    </xf>
    <xf numFmtId="0" fontId="10" fillId="0" borderId="0" xfId="2" applyFont="1"/>
    <xf numFmtId="167" fontId="9" fillId="0" borderId="0" xfId="2" applyNumberFormat="1" applyFont="1"/>
    <xf numFmtId="0" fontId="18" fillId="0" borderId="1" xfId="4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8" fillId="0" borderId="0" xfId="0" applyFont="1" applyAlignment="1"/>
    <xf numFmtId="164" fontId="9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6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/>
    </xf>
    <xf numFmtId="164" fontId="17" fillId="0" borderId="4" xfId="1" applyFont="1" applyFill="1" applyBorder="1" applyAlignment="1">
      <alignment horizontal="center" vertical="center"/>
    </xf>
    <xf numFmtId="164" fontId="17" fillId="0" borderId="5" xfId="1" applyFont="1" applyFill="1" applyBorder="1" applyAlignment="1">
      <alignment horizontal="center" vertical="center"/>
    </xf>
    <xf numFmtId="0" fontId="9" fillId="0" borderId="0" xfId="2" applyFont="1" applyAlignment="1">
      <alignment horizontal="left" wrapText="1" shrinkToFit="1"/>
    </xf>
    <xf numFmtId="0" fontId="9" fillId="0" borderId="0" xfId="2" applyFont="1" applyAlignment="1">
      <alignment horizontal="left" vertical="top" wrapText="1"/>
    </xf>
    <xf numFmtId="164" fontId="9" fillId="0" borderId="1" xfId="3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FBD584/&#1090;&#1072;&#1088;&#1080;&#1092;%202018%20&#1086;&#1082;&#1086;&#1085;&#10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2743BD/&#1089;&#1073;&#1086;&#1088;%20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2743BD/&#1089;&#1073;&#1086;&#1088;%20&#1089;&#1089;%202016%209%20&#1084;&#1077;&#1089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52E45A/&#1058;&#1072;&#1088;&#1080;&#1092;%202018%20&#1085;&#1072;&#1095;&#1072;&#1083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0;&#1088;&#1086;&#1074;&#1072;-47&#1073;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6;&#1077;&#1084;&#1077;&#1088;&#1077;&#1074;&#1072;%20&#1045;.%20&#1043;\&#1058;&#1072;&#1088;&#1080;&#1092;\&#1058;&#1072;&#1088;&#1080;&#1092;%202017\&#1058;&#1072;&#1088;&#1080;&#1092;%202017%20&#1088;&#1072;&#1089;&#1095;&#1077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Приложение  4"/>
      <sheetName val="Приложение 4"/>
      <sheetName val="Приложение 4 до 15 кВт"/>
      <sheetName val="Приложение 4 до 150 кВт"/>
      <sheetName val="Приложение 4 свыше 150 кВт"/>
      <sheetName val="Прил 3 Расчет НВВ"/>
      <sheetName val="Приложение 5"/>
      <sheetName val="Приложение 6"/>
      <sheetName val="Приложение 7"/>
      <sheetName val="Приложение 8"/>
      <sheetName val="Приложение 9"/>
      <sheetName val="Ставки за ед."/>
      <sheetName val="2014-2016"/>
      <sheetName val="2018"/>
      <sheetName val="2012-2014"/>
      <sheetName val="2016"/>
      <sheetName val="Индексы 2 квартал 2017"/>
      <sheetName val="Лист1"/>
    </sheetNames>
    <sheetDataSet>
      <sheetData sheetId="0"/>
      <sheetData sheetId="1"/>
      <sheetData sheetId="2">
        <row r="9">
          <cell r="E9">
            <v>513.15142470577348</v>
          </cell>
        </row>
        <row r="10">
          <cell r="E10">
            <v>479.93898305084753</v>
          </cell>
        </row>
        <row r="22">
          <cell r="F22">
            <v>1895.0193968698643</v>
          </cell>
        </row>
        <row r="24">
          <cell r="F24">
            <v>6093.954873164218</v>
          </cell>
        </row>
        <row r="25">
          <cell r="F25">
            <v>3214.0677792612373</v>
          </cell>
        </row>
        <row r="26">
          <cell r="F26">
            <v>2000.0508144192256</v>
          </cell>
        </row>
        <row r="27">
          <cell r="F27">
            <v>7717.1182020471742</v>
          </cell>
        </row>
        <row r="28">
          <cell r="F28">
            <v>886.28805518469073</v>
          </cell>
        </row>
        <row r="29">
          <cell r="F29">
            <v>9913.1627058299964</v>
          </cell>
        </row>
        <row r="30">
          <cell r="F30">
            <v>3449.4401869158878</v>
          </cell>
        </row>
        <row r="31">
          <cell r="F31">
            <v>14266.858388963061</v>
          </cell>
        </row>
        <row r="32">
          <cell r="F32">
            <v>2536.9017737936297</v>
          </cell>
        </row>
        <row r="35">
          <cell r="F35">
            <v>652.44235229281958</v>
          </cell>
        </row>
        <row r="36">
          <cell r="F36">
            <v>532.64113632992132</v>
          </cell>
        </row>
        <row r="37">
          <cell r="F37">
            <v>784.34027644702746</v>
          </cell>
        </row>
        <row r="38">
          <cell r="F38">
            <v>865.07545211797549</v>
          </cell>
        </row>
        <row r="39">
          <cell r="F39">
            <v>869.95084804430599</v>
          </cell>
        </row>
        <row r="40">
          <cell r="F40">
            <v>1634.964932775865</v>
          </cell>
        </row>
        <row r="43">
          <cell r="E43">
            <v>311.51595492050717</v>
          </cell>
        </row>
        <row r="44">
          <cell r="E44">
            <v>266.22779661016949</v>
          </cell>
        </row>
        <row r="46">
          <cell r="E46">
            <v>214.60333668746227</v>
          </cell>
        </row>
        <row r="49">
          <cell r="E49">
            <v>108.74393238076071</v>
          </cell>
        </row>
        <row r="50">
          <cell r="E50">
            <v>160.67457627118642</v>
          </cell>
        </row>
      </sheetData>
      <sheetData sheetId="3"/>
      <sheetData sheetId="4">
        <row r="14">
          <cell r="E14">
            <v>20893186.166750003</v>
          </cell>
          <cell r="F14">
            <v>876</v>
          </cell>
        </row>
        <row r="15">
          <cell r="E15">
            <v>3073585.6036999999</v>
          </cell>
          <cell r="F15">
            <v>45</v>
          </cell>
        </row>
        <row r="17">
          <cell r="E17">
            <v>6197386.8611200014</v>
          </cell>
          <cell r="F17">
            <v>480</v>
          </cell>
        </row>
        <row r="18">
          <cell r="E18">
            <v>0</v>
          </cell>
          <cell r="F18">
            <v>0</v>
          </cell>
        </row>
        <row r="19">
          <cell r="E19">
            <v>9478497.8281500004</v>
          </cell>
          <cell r="F19">
            <v>30</v>
          </cell>
        </row>
        <row r="20">
          <cell r="E20">
            <v>0</v>
          </cell>
          <cell r="F20">
            <v>0</v>
          </cell>
        </row>
        <row r="21">
          <cell r="C21">
            <v>8293327.71</v>
          </cell>
        </row>
        <row r="22">
          <cell r="E22">
            <v>0</v>
          </cell>
          <cell r="F22">
            <v>0</v>
          </cell>
        </row>
        <row r="24">
          <cell r="E24">
            <v>684655.83</v>
          </cell>
          <cell r="F24">
            <v>15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867018.23</v>
          </cell>
          <cell r="F27">
            <v>15</v>
          </cell>
        </row>
        <row r="28">
          <cell r="E28">
            <v>0</v>
          </cell>
        </row>
        <row r="29">
          <cell r="E29">
            <v>2227487.66</v>
          </cell>
          <cell r="F29">
            <v>30</v>
          </cell>
        </row>
        <row r="30">
          <cell r="E30">
            <v>0</v>
          </cell>
          <cell r="F30">
            <v>0</v>
          </cell>
        </row>
        <row r="31">
          <cell r="E31">
            <v>1602881.54</v>
          </cell>
          <cell r="F31">
            <v>15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5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150</v>
          </cell>
        </row>
        <row r="17">
          <cell r="E17">
            <v>6762801.4047999997</v>
          </cell>
          <cell r="F17">
            <v>498</v>
          </cell>
        </row>
        <row r="18">
          <cell r="E18">
            <v>12445981.422699999</v>
          </cell>
          <cell r="F18">
            <v>455</v>
          </cell>
        </row>
        <row r="19">
          <cell r="E19">
            <v>7460713.8540000003</v>
          </cell>
          <cell r="F19">
            <v>100</v>
          </cell>
        </row>
        <row r="20">
          <cell r="E20">
            <v>2191024.5282000001</v>
          </cell>
          <cell r="F20">
            <v>70</v>
          </cell>
        </row>
        <row r="21">
          <cell r="C21">
            <v>8293327.71</v>
          </cell>
          <cell r="F21">
            <v>1940</v>
          </cell>
        </row>
        <row r="22">
          <cell r="E22">
            <v>0</v>
          </cell>
        </row>
        <row r="24">
          <cell r="E24">
            <v>0</v>
          </cell>
        </row>
        <row r="25">
          <cell r="E25">
            <v>722201.03</v>
          </cell>
          <cell r="F25">
            <v>30</v>
          </cell>
        </row>
        <row r="26">
          <cell r="E26">
            <v>749019.03</v>
          </cell>
          <cell r="F26">
            <v>50</v>
          </cell>
        </row>
        <row r="27">
          <cell r="E27">
            <v>0</v>
          </cell>
          <cell r="F27">
            <v>0</v>
          </cell>
        </row>
        <row r="28">
          <cell r="E28">
            <v>995744.63</v>
          </cell>
          <cell r="F28">
            <v>150</v>
          </cell>
        </row>
        <row r="29">
          <cell r="E29">
            <v>0</v>
          </cell>
        </row>
        <row r="30">
          <cell r="E30">
            <v>1291815.3500000001</v>
          </cell>
          <cell r="F30">
            <v>50</v>
          </cell>
        </row>
        <row r="31">
          <cell r="E31">
            <v>0</v>
          </cell>
        </row>
        <row r="32">
          <cell r="E32">
            <v>1330097.6000000001</v>
          </cell>
          <cell r="F32">
            <v>70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6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200</v>
          </cell>
        </row>
        <row r="17">
          <cell r="E17">
            <v>0</v>
          </cell>
          <cell r="F17">
            <v>170</v>
          </cell>
        </row>
        <row r="18">
          <cell r="E18">
            <v>2432439.3659999999</v>
          </cell>
          <cell r="F18">
            <v>340</v>
          </cell>
        </row>
        <row r="19">
          <cell r="E19">
            <v>0</v>
          </cell>
          <cell r="F19">
            <v>0</v>
          </cell>
        </row>
        <row r="20">
          <cell r="E20">
            <v>60050301.884000003</v>
          </cell>
          <cell r="F20">
            <v>2769</v>
          </cell>
        </row>
        <row r="21">
          <cell r="F21">
            <v>2769</v>
          </cell>
        </row>
        <row r="22">
          <cell r="E22">
            <v>5776833.9800000004</v>
          </cell>
          <cell r="F22">
            <v>407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1988924.84</v>
          </cell>
          <cell r="F35">
            <v>407</v>
          </cell>
        </row>
        <row r="36">
          <cell r="E36">
            <v>2513373.73</v>
          </cell>
          <cell r="F36">
            <v>630</v>
          </cell>
        </row>
        <row r="37">
          <cell r="E37">
            <v>4993502.37</v>
          </cell>
          <cell r="F37">
            <v>850</v>
          </cell>
        </row>
        <row r="38">
          <cell r="E38">
            <v>7127356.6500000004</v>
          </cell>
          <cell r="F38">
            <v>1100</v>
          </cell>
        </row>
        <row r="39">
          <cell r="E39">
            <v>8796508</v>
          </cell>
          <cell r="F39">
            <v>1350</v>
          </cell>
        </row>
        <row r="40">
          <cell r="E40">
            <v>11168249.26</v>
          </cell>
          <cell r="F40">
            <v>912</v>
          </cell>
        </row>
      </sheetData>
      <sheetData sheetId="7">
        <row r="11">
          <cell r="S11">
            <v>12157.374858725976</v>
          </cell>
        </row>
        <row r="12">
          <cell r="Q12">
            <v>84.81410666666666</v>
          </cell>
          <cell r="S12">
            <v>88.461113253333323</v>
          </cell>
        </row>
        <row r="13">
          <cell r="Q13">
            <v>0</v>
          </cell>
          <cell r="S13">
            <v>0</v>
          </cell>
        </row>
        <row r="14">
          <cell r="Q14">
            <v>4071.7410288921556</v>
          </cell>
          <cell r="S14">
            <v>4246.8258931345181</v>
          </cell>
        </row>
        <row r="15">
          <cell r="Q15">
            <v>1241.72619220806</v>
          </cell>
          <cell r="S15">
            <v>1295.1204184730063</v>
          </cell>
        </row>
        <row r="17">
          <cell r="Q17">
            <v>4933.9752596030457</v>
          </cell>
          <cell r="S17">
            <v>5146.1361957659765</v>
          </cell>
        </row>
        <row r="18">
          <cell r="Q18">
            <v>2.0880800244589821</v>
          </cell>
          <cell r="S18">
            <v>2.177867465510718</v>
          </cell>
        </row>
        <row r="20">
          <cell r="Q20">
            <v>64.673944909652164</v>
          </cell>
          <cell r="S20">
            <v>67.454924540767209</v>
          </cell>
        </row>
        <row r="21">
          <cell r="Q21">
            <v>22.068513089090985</v>
          </cell>
          <cell r="S21">
            <v>23.017459151921894</v>
          </cell>
        </row>
        <row r="22">
          <cell r="Q22">
            <v>880.09815004865914</v>
          </cell>
          <cell r="S22">
            <v>917.94237050075139</v>
          </cell>
        </row>
        <row r="23">
          <cell r="Q23">
            <v>99.755599183064163</v>
          </cell>
          <cell r="S23">
            <v>104.04508994793592</v>
          </cell>
        </row>
        <row r="25">
          <cell r="Q25">
            <v>19.749898399042102</v>
          </cell>
          <cell r="S25">
            <v>20.599144030200911</v>
          </cell>
        </row>
        <row r="26">
          <cell r="Q26">
            <v>0.38748000000000005</v>
          </cell>
          <cell r="S26">
            <v>0.40414164000000002</v>
          </cell>
        </row>
        <row r="27">
          <cell r="Q27">
            <v>13.282899861103719</v>
          </cell>
          <cell r="S27">
            <v>13.854064555131178</v>
          </cell>
        </row>
        <row r="28">
          <cell r="Q28">
            <v>4.2286533333333338</v>
          </cell>
          <cell r="S28">
            <v>4.4104854266666669</v>
          </cell>
        </row>
        <row r="29">
          <cell r="Q29">
            <v>43.156136345341608</v>
          </cell>
          <cell r="S29">
            <v>45.011850208191291</v>
          </cell>
        </row>
        <row r="30">
          <cell r="Q30">
            <v>10.078242016371481</v>
          </cell>
          <cell r="S30">
            <v>10.511606423075454</v>
          </cell>
        </row>
        <row r="31">
          <cell r="Q31">
            <v>15.733219562160357</v>
          </cell>
          <cell r="S31">
            <v>16.409748003333252</v>
          </cell>
        </row>
        <row r="32">
          <cell r="Q32">
            <v>9.9158458479892566</v>
          </cell>
          <cell r="S32">
            <v>10.342227219452793</v>
          </cell>
        </row>
        <row r="33">
          <cell r="Q33">
            <v>63.114510643994002</v>
          </cell>
          <cell r="S33">
            <v>65.828434601685743</v>
          </cell>
        </row>
        <row r="34">
          <cell r="Q34">
            <v>75.572218968857456</v>
          </cell>
          <cell r="S34">
            <v>78.821824384518322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Q40">
            <v>87354.573728813557</v>
          </cell>
          <cell r="S40">
            <v>208701.57177941999</v>
          </cell>
        </row>
      </sheetData>
      <sheetData sheetId="8"/>
      <sheetData sheetId="9"/>
      <sheetData sheetId="10"/>
      <sheetData sheetId="11"/>
      <sheetData sheetId="12"/>
      <sheetData sheetId="13">
        <row r="4">
          <cell r="C4">
            <v>2063932.25</v>
          </cell>
        </row>
        <row r="5">
          <cell r="C5">
            <v>2062809.13</v>
          </cell>
        </row>
        <row r="6">
          <cell r="C6">
            <v>5543279.8399999999</v>
          </cell>
        </row>
        <row r="7">
          <cell r="C7">
            <v>8108131.2199999997</v>
          </cell>
        </row>
        <row r="8">
          <cell r="C8">
            <v>5652055.9500000002</v>
          </cell>
        </row>
        <row r="9">
          <cell r="C9">
            <v>8114905.6600000001</v>
          </cell>
        </row>
        <row r="10">
          <cell r="C10">
            <v>8293327.71</v>
          </cell>
        </row>
        <row r="36">
          <cell r="C36">
            <v>22367.100257570077</v>
          </cell>
        </row>
        <row r="37">
          <cell r="C37">
            <v>14158.2</v>
          </cell>
        </row>
        <row r="38">
          <cell r="C38">
            <v>13578.27</v>
          </cell>
        </row>
        <row r="39">
          <cell r="C39">
            <v>7853.72</v>
          </cell>
        </row>
        <row r="40">
          <cell r="C40">
            <v>4739.8999999999996</v>
          </cell>
        </row>
        <row r="41">
          <cell r="C41">
            <v>9354.07</v>
          </cell>
        </row>
      </sheetData>
      <sheetData sheetId="14">
        <row r="3">
          <cell r="G3">
            <v>1222</v>
          </cell>
          <cell r="H3">
            <v>145</v>
          </cell>
          <cell r="I3">
            <v>760</v>
          </cell>
          <cell r="J3">
            <v>2106.5300000000002</v>
          </cell>
          <cell r="K3">
            <v>1959</v>
          </cell>
          <cell r="L3">
            <v>1384.5</v>
          </cell>
        </row>
        <row r="4">
          <cell r="G4">
            <v>5.7990000000000013</v>
          </cell>
          <cell r="H4">
            <v>3.593</v>
          </cell>
        </row>
        <row r="126">
          <cell r="I126">
            <v>2.2149999999999999</v>
          </cell>
          <cell r="J126">
            <v>2.5840000000000001</v>
          </cell>
          <cell r="K126">
            <v>5.3259999999999996</v>
          </cell>
          <cell r="L126">
            <v>2.6859999999999999</v>
          </cell>
        </row>
      </sheetData>
      <sheetData sheetId="15">
        <row r="3">
          <cell r="C3">
            <v>34</v>
          </cell>
          <cell r="D3">
            <v>1003</v>
          </cell>
        </row>
        <row r="4">
          <cell r="C4">
            <v>228</v>
          </cell>
          <cell r="D4">
            <v>9938</v>
          </cell>
        </row>
      </sheetData>
      <sheetData sheetId="16"/>
      <sheetData sheetId="17"/>
      <sheetData sheetId="18">
        <row r="18">
          <cell r="B18">
            <v>5.66</v>
          </cell>
        </row>
        <row r="21">
          <cell r="B21">
            <v>5.09</v>
          </cell>
        </row>
        <row r="27">
          <cell r="B27">
            <v>7.49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мес"/>
      <sheetName val="ЭС ПТЗ"/>
      <sheetName val="ЭС Пряжа"/>
      <sheetName val="коды статей"/>
      <sheetName val="26 счет корр 20"/>
      <sheetName val="26 счет распаковка"/>
      <sheetName val="Лист1"/>
      <sheetName val="Лист2"/>
      <sheetName val="Лист3"/>
      <sheetName val="Лист5"/>
      <sheetName val="20 птз"/>
      <sheetName val="20 пряжа"/>
      <sheetName val="26"/>
      <sheetName val="об 20"/>
    </sheetNames>
    <sheetDataSet>
      <sheetData sheetId="0" refreshError="1">
        <row r="24">
          <cell r="G24">
            <v>335.33537999999999</v>
          </cell>
        </row>
        <row r="36">
          <cell r="G36">
            <v>5138.6132600000001</v>
          </cell>
        </row>
        <row r="42">
          <cell r="G42">
            <v>1959.1769100000001</v>
          </cell>
        </row>
        <row r="49">
          <cell r="G49">
            <v>594.88366999999994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мес"/>
      <sheetName val="ЭС ПТЗ"/>
      <sheetName val="ЭС Пряжа"/>
      <sheetName val="коды статей"/>
      <sheetName val="26 счет корр 20"/>
      <sheetName val="26 счет распаковка"/>
      <sheetName val="Лист1"/>
      <sheetName val="Лист2"/>
      <sheetName val="Лист3"/>
      <sheetName val="Лист5"/>
      <sheetName val="20 птз"/>
      <sheetName val="20 пряжа"/>
      <sheetName val="26"/>
      <sheetName val="об 20"/>
    </sheetNames>
    <sheetDataSet>
      <sheetData sheetId="0" refreshError="1">
        <row r="57">
          <cell r="G57">
            <v>4.09694</v>
          </cell>
        </row>
        <row r="58">
          <cell r="G58">
            <v>7.2305399999999995</v>
          </cell>
        </row>
        <row r="65">
          <cell r="G65">
            <v>5.7932100000000002</v>
          </cell>
        </row>
        <row r="74">
          <cell r="G74">
            <v>3.5898999999999996</v>
          </cell>
        </row>
        <row r="82">
          <cell r="G82">
            <v>0.93544000000000005</v>
          </cell>
        </row>
        <row r="86">
          <cell r="G86">
            <v>8.7600000000000004E-3</v>
          </cell>
        </row>
        <row r="88">
          <cell r="G88">
            <v>0</v>
          </cell>
        </row>
        <row r="96">
          <cell r="G96">
            <v>3.6161400000000006</v>
          </cell>
        </row>
        <row r="98">
          <cell r="G98">
            <v>0.14382999999999999</v>
          </cell>
        </row>
        <row r="104">
          <cell r="G104">
            <v>6.1964300000000003</v>
          </cell>
        </row>
        <row r="105">
          <cell r="G105">
            <v>0</v>
          </cell>
        </row>
        <row r="116">
          <cell r="G116">
            <v>0</v>
          </cell>
        </row>
        <row r="117">
          <cell r="G117">
            <v>2.4709999999999999E-2</v>
          </cell>
        </row>
        <row r="119">
          <cell r="G119">
            <v>25.037470000000003</v>
          </cell>
        </row>
        <row r="120">
          <cell r="G120">
            <v>3.3598900000000005</v>
          </cell>
        </row>
        <row r="121">
          <cell r="G121">
            <v>14.43805</v>
          </cell>
        </row>
        <row r="126">
          <cell r="G126">
            <v>5.8879999999999995E-2</v>
          </cell>
        </row>
        <row r="129">
          <cell r="G129">
            <v>1.9789999999999999E-2</v>
          </cell>
        </row>
        <row r="270">
          <cell r="B270" t="str">
            <v>хозяйственные расходы</v>
          </cell>
        </row>
        <row r="314">
          <cell r="B314" t="str">
            <v>амортизация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73">
          <cell r="H73">
            <v>244.78333725296775</v>
          </cell>
        </row>
        <row r="74">
          <cell r="H74">
            <v>70.136127909928376</v>
          </cell>
        </row>
        <row r="75">
          <cell r="H75">
            <v>0.16375988814627795</v>
          </cell>
        </row>
        <row r="76">
          <cell r="H76">
            <v>20.216926132941165</v>
          </cell>
        </row>
        <row r="85">
          <cell r="H85">
            <v>149.97555940148885</v>
          </cell>
        </row>
        <row r="93">
          <cell r="H93">
            <v>0</v>
          </cell>
        </row>
        <row r="97">
          <cell r="H97">
            <v>17.055111647915478</v>
          </cell>
        </row>
        <row r="99">
          <cell r="H99">
            <v>15.021187478758028</v>
          </cell>
        </row>
        <row r="108">
          <cell r="H108">
            <v>0.11553621691634307</v>
          </cell>
        </row>
        <row r="117">
          <cell r="H117">
            <v>29.825669023899444</v>
          </cell>
        </row>
        <row r="118">
          <cell r="H118">
            <v>19.123655522522618</v>
          </cell>
        </row>
        <row r="125">
          <cell r="H125">
            <v>1.4221867050309909</v>
          </cell>
        </row>
        <row r="126">
          <cell r="H126">
            <v>3.1782472457371505</v>
          </cell>
        </row>
        <row r="128">
          <cell r="H128">
            <v>1.638950593292299</v>
          </cell>
        </row>
        <row r="129">
          <cell r="H129">
            <v>9.8043462374203987</v>
          </cell>
        </row>
        <row r="130">
          <cell r="H130">
            <v>0.84829379285150353</v>
          </cell>
        </row>
        <row r="131">
          <cell r="H131">
            <v>1.2593257052513431</v>
          </cell>
        </row>
        <row r="136">
          <cell r="H136">
            <v>5.1218023826041197</v>
          </cell>
        </row>
        <row r="137">
          <cell r="H137">
            <v>1.222614225745468</v>
          </cell>
        </row>
        <row r="138">
          <cell r="H138">
            <v>9.822554302655961</v>
          </cell>
        </row>
        <row r="139">
          <cell r="H139">
            <v>0.66755133520709953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 2"/>
      <sheetName val="Приложение 3"/>
      <sheetName val="Приложение  4"/>
      <sheetName val="Приложение 4"/>
      <sheetName val="Приложение 4 до 15 кВт"/>
      <sheetName val="Приложение 4 до 150 кВт"/>
      <sheetName val="Приложение 4 свыше 150 кВт"/>
      <sheetName val="Прил 3 Расчет НВВ"/>
      <sheetName val="Приложение 5"/>
      <sheetName val="Приложение 6"/>
      <sheetName val="Приложение 7"/>
      <sheetName val="Приложение 8"/>
      <sheetName val="Приложение 9"/>
      <sheetName val="Ставки за ед."/>
      <sheetName val="2013-2015"/>
      <sheetName val="2017"/>
      <sheetName val="2012-2014"/>
      <sheetName val="2016"/>
    </sheetNames>
    <sheetDataSet>
      <sheetData sheetId="0" refreshError="1"/>
      <sheetData sheetId="1" refreshError="1"/>
      <sheetData sheetId="2">
        <row r="45">
          <cell r="B45" t="str">
            <v>Заместитель генерального директора по экономике и финансам</v>
          </cell>
          <cell r="E45" t="str">
            <v>Скачкова Л.А.</v>
          </cell>
        </row>
      </sheetData>
      <sheetData sheetId="3">
        <row r="12">
          <cell r="C12">
            <v>174267397.92215002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</sheetNames>
    <sheetDataSet>
      <sheetData sheetId="0">
        <row r="4">
          <cell r="L4">
            <v>2272859.5900000003</v>
          </cell>
          <cell r="N4">
            <v>0</v>
          </cell>
          <cell r="O4">
            <v>4700000</v>
          </cell>
          <cell r="P4">
            <v>0</v>
          </cell>
          <cell r="Q4">
            <v>1800000</v>
          </cell>
        </row>
      </sheetData>
      <sheetData sheetId="1">
        <row r="4">
          <cell r="M4">
            <v>858514.28796610166</v>
          </cell>
          <cell r="O4">
            <v>1541401.31</v>
          </cell>
          <cell r="P4">
            <v>4015991.9513559323</v>
          </cell>
          <cell r="Q4">
            <v>900000</v>
          </cell>
          <cell r="R4">
            <v>5660000</v>
          </cell>
        </row>
      </sheetData>
      <sheetData sheetId="2">
        <row r="4">
          <cell r="L4">
            <v>5767900.6372881355</v>
          </cell>
          <cell r="M4">
            <v>3439053.65</v>
          </cell>
          <cell r="N4">
            <v>2229520.1703389832</v>
          </cell>
          <cell r="O4">
            <v>6811915.4349152548</v>
          </cell>
          <cell r="P4">
            <v>11666368.700000001</v>
          </cell>
          <cell r="Q4">
            <v>5206865.3728813557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es@es.ptz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topLeftCell="A7" workbookViewId="0">
      <selection activeCell="F24" sqref="F24"/>
    </sheetView>
  </sheetViews>
  <sheetFormatPr defaultRowHeight="15"/>
  <cols>
    <col min="1" max="1" width="36.140625" customWidth="1"/>
    <col min="2" max="2" width="47.28515625" customWidth="1"/>
  </cols>
  <sheetData>
    <row r="1" spans="1:4">
      <c r="B1" s="2" t="s">
        <v>162</v>
      </c>
    </row>
    <row r="2" spans="1:4" ht="45">
      <c r="B2" s="1" t="s">
        <v>1</v>
      </c>
    </row>
    <row r="3" spans="1:4" ht="30">
      <c r="B3" s="1" t="s">
        <v>180</v>
      </c>
    </row>
    <row r="4" spans="1:4" ht="16.5">
      <c r="A4" s="3"/>
    </row>
    <row r="5" spans="1:4" ht="18.75">
      <c r="A5" s="103" t="s">
        <v>163</v>
      </c>
      <c r="B5" s="103"/>
    </row>
    <row r="6" spans="1:4" ht="18.75">
      <c r="A6" s="103" t="s">
        <v>164</v>
      </c>
      <c r="B6" s="103"/>
    </row>
    <row r="7" spans="1:4" ht="45.75" customHeight="1">
      <c r="A7" s="104" t="s">
        <v>181</v>
      </c>
      <c r="B7" s="104"/>
      <c r="C7" s="4"/>
      <c r="D7" s="4"/>
    </row>
    <row r="8" spans="1:4" ht="18.75">
      <c r="A8" s="105" t="s">
        <v>165</v>
      </c>
      <c r="B8" s="105"/>
      <c r="C8" s="4"/>
      <c r="D8" s="4"/>
    </row>
    <row r="9" spans="1:4" ht="18.75">
      <c r="A9" s="104" t="s">
        <v>182</v>
      </c>
      <c r="B9" s="104"/>
      <c r="C9" s="5"/>
      <c r="D9" s="4"/>
    </row>
    <row r="10" spans="1:4">
      <c r="A10" s="6"/>
      <c r="B10" s="6"/>
      <c r="C10" s="6"/>
      <c r="D10" s="7"/>
    </row>
    <row r="11" spans="1:4" ht="45">
      <c r="A11" s="8" t="s">
        <v>166</v>
      </c>
      <c r="B11" s="9" t="s">
        <v>184</v>
      </c>
    </row>
    <row r="12" spans="1:4">
      <c r="A12" s="10"/>
      <c r="B12" s="9"/>
    </row>
    <row r="13" spans="1:4" ht="16.5">
      <c r="A13" s="8" t="s">
        <v>167</v>
      </c>
      <c r="B13" s="9" t="s">
        <v>183</v>
      </c>
    </row>
    <row r="14" spans="1:4">
      <c r="A14" s="10"/>
      <c r="B14" s="9"/>
    </row>
    <row r="15" spans="1:4" ht="30">
      <c r="A15" s="8" t="s">
        <v>168</v>
      </c>
      <c r="B15" s="9" t="s">
        <v>169</v>
      </c>
    </row>
    <row r="16" spans="1:4">
      <c r="A16" s="10"/>
      <c r="B16" s="9"/>
    </row>
    <row r="17" spans="1:2" ht="30">
      <c r="A17" s="8" t="s">
        <v>170</v>
      </c>
      <c r="B17" s="9" t="s">
        <v>169</v>
      </c>
    </row>
    <row r="18" spans="1:2">
      <c r="A18" s="10"/>
      <c r="B18" s="9"/>
    </row>
    <row r="19" spans="1:2" ht="16.5">
      <c r="A19" s="8" t="s">
        <v>171</v>
      </c>
      <c r="B19" s="9">
        <v>1001012709</v>
      </c>
    </row>
    <row r="20" spans="1:2">
      <c r="A20" s="10"/>
      <c r="B20" s="9"/>
    </row>
    <row r="21" spans="1:2" ht="16.5">
      <c r="A21" s="8" t="s">
        <v>172</v>
      </c>
      <c r="B21" s="9">
        <v>100150001</v>
      </c>
    </row>
    <row r="22" spans="1:2">
      <c r="A22" s="10"/>
      <c r="B22" s="9"/>
    </row>
    <row r="23" spans="1:2" ht="16.5">
      <c r="A23" s="8" t="s">
        <v>173</v>
      </c>
      <c r="B23" s="9" t="s">
        <v>174</v>
      </c>
    </row>
    <row r="24" spans="1:2">
      <c r="A24" s="10"/>
      <c r="B24" s="9"/>
    </row>
    <row r="25" spans="1:2" ht="16.5">
      <c r="A25" s="8" t="s">
        <v>175</v>
      </c>
      <c r="B25" s="102" t="s">
        <v>216</v>
      </c>
    </row>
    <row r="26" spans="1:2">
      <c r="A26" s="10"/>
      <c r="B26" s="9"/>
    </row>
    <row r="27" spans="1:2" ht="16.5">
      <c r="A27" s="8" t="s">
        <v>176</v>
      </c>
      <c r="B27" s="9" t="s">
        <v>177</v>
      </c>
    </row>
    <row r="28" spans="1:2">
      <c r="A28" s="10"/>
      <c r="B28" s="9"/>
    </row>
    <row r="29" spans="1:2" ht="16.5">
      <c r="A29" s="8" t="s">
        <v>178</v>
      </c>
      <c r="B29" s="9" t="s">
        <v>179</v>
      </c>
    </row>
  </sheetData>
  <mergeCells count="5">
    <mergeCell ref="A5:B5"/>
    <mergeCell ref="A6:B6"/>
    <mergeCell ref="A7:B7"/>
    <mergeCell ref="A8:B8"/>
    <mergeCell ref="A9:B9"/>
  </mergeCells>
  <hyperlinks>
    <hyperlink ref="B2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6"/>
  <sheetViews>
    <sheetView view="pageBreakPreview" zoomScale="90" zoomScaleNormal="91" zoomScaleSheetLayoutView="90" workbookViewId="0">
      <selection activeCell="B51" sqref="B51"/>
    </sheetView>
  </sheetViews>
  <sheetFormatPr defaultRowHeight="12.75"/>
  <cols>
    <col min="1" max="1" width="6" style="11" customWidth="1"/>
    <col min="2" max="2" width="89.5703125" style="11" customWidth="1"/>
    <col min="3" max="3" width="14.7109375" style="11" customWidth="1"/>
    <col min="4" max="4" width="17" style="11" customWidth="1"/>
    <col min="5" max="5" width="16" style="11" bestFit="1" customWidth="1"/>
    <col min="6" max="6" width="18.28515625" style="11" hidden="1" customWidth="1"/>
    <col min="7" max="7" width="16.42578125" style="11" hidden="1" customWidth="1"/>
    <col min="8" max="8" width="9.140625" style="11"/>
    <col min="9" max="10" width="13.140625" style="11" bestFit="1" customWidth="1"/>
    <col min="11" max="256" width="9.140625" style="11"/>
    <col min="257" max="257" width="6" style="11" customWidth="1"/>
    <col min="258" max="258" width="63.42578125" style="11" customWidth="1"/>
    <col min="259" max="259" width="11" style="11" customWidth="1"/>
    <col min="260" max="260" width="17" style="11" customWidth="1"/>
    <col min="261" max="261" width="16" style="11" bestFit="1" customWidth="1"/>
    <col min="262" max="263" width="0" style="11" hidden="1" customWidth="1"/>
    <col min="264" max="264" width="9.140625" style="11"/>
    <col min="265" max="266" width="13.140625" style="11" bestFit="1" customWidth="1"/>
    <col min="267" max="512" width="9.140625" style="11"/>
    <col min="513" max="513" width="6" style="11" customWidth="1"/>
    <col min="514" max="514" width="63.42578125" style="11" customWidth="1"/>
    <col min="515" max="515" width="11" style="11" customWidth="1"/>
    <col min="516" max="516" width="17" style="11" customWidth="1"/>
    <col min="517" max="517" width="16" style="11" bestFit="1" customWidth="1"/>
    <col min="518" max="519" width="0" style="11" hidden="1" customWidth="1"/>
    <col min="520" max="520" width="9.140625" style="11"/>
    <col min="521" max="522" width="13.140625" style="11" bestFit="1" customWidth="1"/>
    <col min="523" max="768" width="9.140625" style="11"/>
    <col min="769" max="769" width="6" style="11" customWidth="1"/>
    <col min="770" max="770" width="63.42578125" style="11" customWidth="1"/>
    <col min="771" max="771" width="11" style="11" customWidth="1"/>
    <col min="772" max="772" width="17" style="11" customWidth="1"/>
    <col min="773" max="773" width="16" style="11" bestFit="1" customWidth="1"/>
    <col min="774" max="775" width="0" style="11" hidden="1" customWidth="1"/>
    <col min="776" max="776" width="9.140625" style="11"/>
    <col min="777" max="778" width="13.140625" style="11" bestFit="1" customWidth="1"/>
    <col min="779" max="1024" width="9.140625" style="11"/>
    <col min="1025" max="1025" width="6" style="11" customWidth="1"/>
    <col min="1026" max="1026" width="63.42578125" style="11" customWidth="1"/>
    <col min="1027" max="1027" width="11" style="11" customWidth="1"/>
    <col min="1028" max="1028" width="17" style="11" customWidth="1"/>
    <col min="1029" max="1029" width="16" style="11" bestFit="1" customWidth="1"/>
    <col min="1030" max="1031" width="0" style="11" hidden="1" customWidth="1"/>
    <col min="1032" max="1032" width="9.140625" style="11"/>
    <col min="1033" max="1034" width="13.140625" style="11" bestFit="1" customWidth="1"/>
    <col min="1035" max="1280" width="9.140625" style="11"/>
    <col min="1281" max="1281" width="6" style="11" customWidth="1"/>
    <col min="1282" max="1282" width="63.42578125" style="11" customWidth="1"/>
    <col min="1283" max="1283" width="11" style="11" customWidth="1"/>
    <col min="1284" max="1284" width="17" style="11" customWidth="1"/>
    <col min="1285" max="1285" width="16" style="11" bestFit="1" customWidth="1"/>
    <col min="1286" max="1287" width="0" style="11" hidden="1" customWidth="1"/>
    <col min="1288" max="1288" width="9.140625" style="11"/>
    <col min="1289" max="1290" width="13.140625" style="11" bestFit="1" customWidth="1"/>
    <col min="1291" max="1536" width="9.140625" style="11"/>
    <col min="1537" max="1537" width="6" style="11" customWidth="1"/>
    <col min="1538" max="1538" width="63.42578125" style="11" customWidth="1"/>
    <col min="1539" max="1539" width="11" style="11" customWidth="1"/>
    <col min="1540" max="1540" width="17" style="11" customWidth="1"/>
    <col min="1541" max="1541" width="16" style="11" bestFit="1" customWidth="1"/>
    <col min="1542" max="1543" width="0" style="11" hidden="1" customWidth="1"/>
    <col min="1544" max="1544" width="9.140625" style="11"/>
    <col min="1545" max="1546" width="13.140625" style="11" bestFit="1" customWidth="1"/>
    <col min="1547" max="1792" width="9.140625" style="11"/>
    <col min="1793" max="1793" width="6" style="11" customWidth="1"/>
    <col min="1794" max="1794" width="63.42578125" style="11" customWidth="1"/>
    <col min="1795" max="1795" width="11" style="11" customWidth="1"/>
    <col min="1796" max="1796" width="17" style="11" customWidth="1"/>
    <col min="1797" max="1797" width="16" style="11" bestFit="1" customWidth="1"/>
    <col min="1798" max="1799" width="0" style="11" hidden="1" customWidth="1"/>
    <col min="1800" max="1800" width="9.140625" style="11"/>
    <col min="1801" max="1802" width="13.140625" style="11" bestFit="1" customWidth="1"/>
    <col min="1803" max="2048" width="9.140625" style="11"/>
    <col min="2049" max="2049" width="6" style="11" customWidth="1"/>
    <col min="2050" max="2050" width="63.42578125" style="11" customWidth="1"/>
    <col min="2051" max="2051" width="11" style="11" customWidth="1"/>
    <col min="2052" max="2052" width="17" style="11" customWidth="1"/>
    <col min="2053" max="2053" width="16" style="11" bestFit="1" customWidth="1"/>
    <col min="2054" max="2055" width="0" style="11" hidden="1" customWidth="1"/>
    <col min="2056" max="2056" width="9.140625" style="11"/>
    <col min="2057" max="2058" width="13.140625" style="11" bestFit="1" customWidth="1"/>
    <col min="2059" max="2304" width="9.140625" style="11"/>
    <col min="2305" max="2305" width="6" style="11" customWidth="1"/>
    <col min="2306" max="2306" width="63.42578125" style="11" customWidth="1"/>
    <col min="2307" max="2307" width="11" style="11" customWidth="1"/>
    <col min="2308" max="2308" width="17" style="11" customWidth="1"/>
    <col min="2309" max="2309" width="16" style="11" bestFit="1" customWidth="1"/>
    <col min="2310" max="2311" width="0" style="11" hidden="1" customWidth="1"/>
    <col min="2312" max="2312" width="9.140625" style="11"/>
    <col min="2313" max="2314" width="13.140625" style="11" bestFit="1" customWidth="1"/>
    <col min="2315" max="2560" width="9.140625" style="11"/>
    <col min="2561" max="2561" width="6" style="11" customWidth="1"/>
    <col min="2562" max="2562" width="63.42578125" style="11" customWidth="1"/>
    <col min="2563" max="2563" width="11" style="11" customWidth="1"/>
    <col min="2564" max="2564" width="17" style="11" customWidth="1"/>
    <col min="2565" max="2565" width="16" style="11" bestFit="1" customWidth="1"/>
    <col min="2566" max="2567" width="0" style="11" hidden="1" customWidth="1"/>
    <col min="2568" max="2568" width="9.140625" style="11"/>
    <col min="2569" max="2570" width="13.140625" style="11" bestFit="1" customWidth="1"/>
    <col min="2571" max="2816" width="9.140625" style="11"/>
    <col min="2817" max="2817" width="6" style="11" customWidth="1"/>
    <col min="2818" max="2818" width="63.42578125" style="11" customWidth="1"/>
    <col min="2819" max="2819" width="11" style="11" customWidth="1"/>
    <col min="2820" max="2820" width="17" style="11" customWidth="1"/>
    <col min="2821" max="2821" width="16" style="11" bestFit="1" customWidth="1"/>
    <col min="2822" max="2823" width="0" style="11" hidden="1" customWidth="1"/>
    <col min="2824" max="2824" width="9.140625" style="11"/>
    <col min="2825" max="2826" width="13.140625" style="11" bestFit="1" customWidth="1"/>
    <col min="2827" max="3072" width="9.140625" style="11"/>
    <col min="3073" max="3073" width="6" style="11" customWidth="1"/>
    <col min="3074" max="3074" width="63.42578125" style="11" customWidth="1"/>
    <col min="3075" max="3075" width="11" style="11" customWidth="1"/>
    <col min="3076" max="3076" width="17" style="11" customWidth="1"/>
    <col min="3077" max="3077" width="16" style="11" bestFit="1" customWidth="1"/>
    <col min="3078" max="3079" width="0" style="11" hidden="1" customWidth="1"/>
    <col min="3080" max="3080" width="9.140625" style="11"/>
    <col min="3081" max="3082" width="13.140625" style="11" bestFit="1" customWidth="1"/>
    <col min="3083" max="3328" width="9.140625" style="11"/>
    <col min="3329" max="3329" width="6" style="11" customWidth="1"/>
    <col min="3330" max="3330" width="63.42578125" style="11" customWidth="1"/>
    <col min="3331" max="3331" width="11" style="11" customWidth="1"/>
    <col min="3332" max="3332" width="17" style="11" customWidth="1"/>
    <col min="3333" max="3333" width="16" style="11" bestFit="1" customWidth="1"/>
    <col min="3334" max="3335" width="0" style="11" hidden="1" customWidth="1"/>
    <col min="3336" max="3336" width="9.140625" style="11"/>
    <col min="3337" max="3338" width="13.140625" style="11" bestFit="1" customWidth="1"/>
    <col min="3339" max="3584" width="9.140625" style="11"/>
    <col min="3585" max="3585" width="6" style="11" customWidth="1"/>
    <col min="3586" max="3586" width="63.42578125" style="11" customWidth="1"/>
    <col min="3587" max="3587" width="11" style="11" customWidth="1"/>
    <col min="3588" max="3588" width="17" style="11" customWidth="1"/>
    <col min="3589" max="3589" width="16" style="11" bestFit="1" customWidth="1"/>
    <col min="3590" max="3591" width="0" style="11" hidden="1" customWidth="1"/>
    <col min="3592" max="3592" width="9.140625" style="11"/>
    <col min="3593" max="3594" width="13.140625" style="11" bestFit="1" customWidth="1"/>
    <col min="3595" max="3840" width="9.140625" style="11"/>
    <col min="3841" max="3841" width="6" style="11" customWidth="1"/>
    <col min="3842" max="3842" width="63.42578125" style="11" customWidth="1"/>
    <col min="3843" max="3843" width="11" style="11" customWidth="1"/>
    <col min="3844" max="3844" width="17" style="11" customWidth="1"/>
    <col min="3845" max="3845" width="16" style="11" bestFit="1" customWidth="1"/>
    <col min="3846" max="3847" width="0" style="11" hidden="1" customWidth="1"/>
    <col min="3848" max="3848" width="9.140625" style="11"/>
    <col min="3849" max="3850" width="13.140625" style="11" bestFit="1" customWidth="1"/>
    <col min="3851" max="4096" width="9.140625" style="11"/>
    <col min="4097" max="4097" width="6" style="11" customWidth="1"/>
    <col min="4098" max="4098" width="63.42578125" style="11" customWidth="1"/>
    <col min="4099" max="4099" width="11" style="11" customWidth="1"/>
    <col min="4100" max="4100" width="17" style="11" customWidth="1"/>
    <col min="4101" max="4101" width="16" style="11" bestFit="1" customWidth="1"/>
    <col min="4102" max="4103" width="0" style="11" hidden="1" customWidth="1"/>
    <col min="4104" max="4104" width="9.140625" style="11"/>
    <col min="4105" max="4106" width="13.140625" style="11" bestFit="1" customWidth="1"/>
    <col min="4107" max="4352" width="9.140625" style="11"/>
    <col min="4353" max="4353" width="6" style="11" customWidth="1"/>
    <col min="4354" max="4354" width="63.42578125" style="11" customWidth="1"/>
    <col min="4355" max="4355" width="11" style="11" customWidth="1"/>
    <col min="4356" max="4356" width="17" style="11" customWidth="1"/>
    <col min="4357" max="4357" width="16" style="11" bestFit="1" customWidth="1"/>
    <col min="4358" max="4359" width="0" style="11" hidden="1" customWidth="1"/>
    <col min="4360" max="4360" width="9.140625" style="11"/>
    <col min="4361" max="4362" width="13.140625" style="11" bestFit="1" customWidth="1"/>
    <col min="4363" max="4608" width="9.140625" style="11"/>
    <col min="4609" max="4609" width="6" style="11" customWidth="1"/>
    <col min="4610" max="4610" width="63.42578125" style="11" customWidth="1"/>
    <col min="4611" max="4611" width="11" style="11" customWidth="1"/>
    <col min="4612" max="4612" width="17" style="11" customWidth="1"/>
    <col min="4613" max="4613" width="16" style="11" bestFit="1" customWidth="1"/>
    <col min="4614" max="4615" width="0" style="11" hidden="1" customWidth="1"/>
    <col min="4616" max="4616" width="9.140625" style="11"/>
    <col min="4617" max="4618" width="13.140625" style="11" bestFit="1" customWidth="1"/>
    <col min="4619" max="4864" width="9.140625" style="11"/>
    <col min="4865" max="4865" width="6" style="11" customWidth="1"/>
    <col min="4866" max="4866" width="63.42578125" style="11" customWidth="1"/>
    <col min="4867" max="4867" width="11" style="11" customWidth="1"/>
    <col min="4868" max="4868" width="17" style="11" customWidth="1"/>
    <col min="4869" max="4869" width="16" style="11" bestFit="1" customWidth="1"/>
    <col min="4870" max="4871" width="0" style="11" hidden="1" customWidth="1"/>
    <col min="4872" max="4872" width="9.140625" style="11"/>
    <col min="4873" max="4874" width="13.140625" style="11" bestFit="1" customWidth="1"/>
    <col min="4875" max="5120" width="9.140625" style="11"/>
    <col min="5121" max="5121" width="6" style="11" customWidth="1"/>
    <col min="5122" max="5122" width="63.42578125" style="11" customWidth="1"/>
    <col min="5123" max="5123" width="11" style="11" customWidth="1"/>
    <col min="5124" max="5124" width="17" style="11" customWidth="1"/>
    <col min="5125" max="5125" width="16" style="11" bestFit="1" customWidth="1"/>
    <col min="5126" max="5127" width="0" style="11" hidden="1" customWidth="1"/>
    <col min="5128" max="5128" width="9.140625" style="11"/>
    <col min="5129" max="5130" width="13.140625" style="11" bestFit="1" customWidth="1"/>
    <col min="5131" max="5376" width="9.140625" style="11"/>
    <col min="5377" max="5377" width="6" style="11" customWidth="1"/>
    <col min="5378" max="5378" width="63.42578125" style="11" customWidth="1"/>
    <col min="5379" max="5379" width="11" style="11" customWidth="1"/>
    <col min="5380" max="5380" width="17" style="11" customWidth="1"/>
    <col min="5381" max="5381" width="16" style="11" bestFit="1" customWidth="1"/>
    <col min="5382" max="5383" width="0" style="11" hidden="1" customWidth="1"/>
    <col min="5384" max="5384" width="9.140625" style="11"/>
    <col min="5385" max="5386" width="13.140625" style="11" bestFit="1" customWidth="1"/>
    <col min="5387" max="5632" width="9.140625" style="11"/>
    <col min="5633" max="5633" width="6" style="11" customWidth="1"/>
    <col min="5634" max="5634" width="63.42578125" style="11" customWidth="1"/>
    <col min="5635" max="5635" width="11" style="11" customWidth="1"/>
    <col min="5636" max="5636" width="17" style="11" customWidth="1"/>
    <col min="5637" max="5637" width="16" style="11" bestFit="1" customWidth="1"/>
    <col min="5638" max="5639" width="0" style="11" hidden="1" customWidth="1"/>
    <col min="5640" max="5640" width="9.140625" style="11"/>
    <col min="5641" max="5642" width="13.140625" style="11" bestFit="1" customWidth="1"/>
    <col min="5643" max="5888" width="9.140625" style="11"/>
    <col min="5889" max="5889" width="6" style="11" customWidth="1"/>
    <col min="5890" max="5890" width="63.42578125" style="11" customWidth="1"/>
    <col min="5891" max="5891" width="11" style="11" customWidth="1"/>
    <col min="5892" max="5892" width="17" style="11" customWidth="1"/>
    <col min="5893" max="5893" width="16" style="11" bestFit="1" customWidth="1"/>
    <col min="5894" max="5895" width="0" style="11" hidden="1" customWidth="1"/>
    <col min="5896" max="5896" width="9.140625" style="11"/>
    <col min="5897" max="5898" width="13.140625" style="11" bestFit="1" customWidth="1"/>
    <col min="5899" max="6144" width="9.140625" style="11"/>
    <col min="6145" max="6145" width="6" style="11" customWidth="1"/>
    <col min="6146" max="6146" width="63.42578125" style="11" customWidth="1"/>
    <col min="6147" max="6147" width="11" style="11" customWidth="1"/>
    <col min="6148" max="6148" width="17" style="11" customWidth="1"/>
    <col min="6149" max="6149" width="16" style="11" bestFit="1" customWidth="1"/>
    <col min="6150" max="6151" width="0" style="11" hidden="1" customWidth="1"/>
    <col min="6152" max="6152" width="9.140625" style="11"/>
    <col min="6153" max="6154" width="13.140625" style="11" bestFit="1" customWidth="1"/>
    <col min="6155" max="6400" width="9.140625" style="11"/>
    <col min="6401" max="6401" width="6" style="11" customWidth="1"/>
    <col min="6402" max="6402" width="63.42578125" style="11" customWidth="1"/>
    <col min="6403" max="6403" width="11" style="11" customWidth="1"/>
    <col min="6404" max="6404" width="17" style="11" customWidth="1"/>
    <col min="6405" max="6405" width="16" style="11" bestFit="1" customWidth="1"/>
    <col min="6406" max="6407" width="0" style="11" hidden="1" customWidth="1"/>
    <col min="6408" max="6408" width="9.140625" style="11"/>
    <col min="6409" max="6410" width="13.140625" style="11" bestFit="1" customWidth="1"/>
    <col min="6411" max="6656" width="9.140625" style="11"/>
    <col min="6657" max="6657" width="6" style="11" customWidth="1"/>
    <col min="6658" max="6658" width="63.42578125" style="11" customWidth="1"/>
    <col min="6659" max="6659" width="11" style="11" customWidth="1"/>
    <col min="6660" max="6660" width="17" style="11" customWidth="1"/>
    <col min="6661" max="6661" width="16" style="11" bestFit="1" customWidth="1"/>
    <col min="6662" max="6663" width="0" style="11" hidden="1" customWidth="1"/>
    <col min="6664" max="6664" width="9.140625" style="11"/>
    <col min="6665" max="6666" width="13.140625" style="11" bestFit="1" customWidth="1"/>
    <col min="6667" max="6912" width="9.140625" style="11"/>
    <col min="6913" max="6913" width="6" style="11" customWidth="1"/>
    <col min="6914" max="6914" width="63.42578125" style="11" customWidth="1"/>
    <col min="6915" max="6915" width="11" style="11" customWidth="1"/>
    <col min="6916" max="6916" width="17" style="11" customWidth="1"/>
    <col min="6917" max="6917" width="16" style="11" bestFit="1" customWidth="1"/>
    <col min="6918" max="6919" width="0" style="11" hidden="1" customWidth="1"/>
    <col min="6920" max="6920" width="9.140625" style="11"/>
    <col min="6921" max="6922" width="13.140625" style="11" bestFit="1" customWidth="1"/>
    <col min="6923" max="7168" width="9.140625" style="11"/>
    <col min="7169" max="7169" width="6" style="11" customWidth="1"/>
    <col min="7170" max="7170" width="63.42578125" style="11" customWidth="1"/>
    <col min="7171" max="7171" width="11" style="11" customWidth="1"/>
    <col min="7172" max="7172" width="17" style="11" customWidth="1"/>
    <col min="7173" max="7173" width="16" style="11" bestFit="1" customWidth="1"/>
    <col min="7174" max="7175" width="0" style="11" hidden="1" customWidth="1"/>
    <col min="7176" max="7176" width="9.140625" style="11"/>
    <col min="7177" max="7178" width="13.140625" style="11" bestFit="1" customWidth="1"/>
    <col min="7179" max="7424" width="9.140625" style="11"/>
    <col min="7425" max="7425" width="6" style="11" customWidth="1"/>
    <col min="7426" max="7426" width="63.42578125" style="11" customWidth="1"/>
    <col min="7427" max="7427" width="11" style="11" customWidth="1"/>
    <col min="7428" max="7428" width="17" style="11" customWidth="1"/>
    <col min="7429" max="7429" width="16" style="11" bestFit="1" customWidth="1"/>
    <col min="7430" max="7431" width="0" style="11" hidden="1" customWidth="1"/>
    <col min="7432" max="7432" width="9.140625" style="11"/>
    <col min="7433" max="7434" width="13.140625" style="11" bestFit="1" customWidth="1"/>
    <col min="7435" max="7680" width="9.140625" style="11"/>
    <col min="7681" max="7681" width="6" style="11" customWidth="1"/>
    <col min="7682" max="7682" width="63.42578125" style="11" customWidth="1"/>
    <col min="7683" max="7683" width="11" style="11" customWidth="1"/>
    <col min="7684" max="7684" width="17" style="11" customWidth="1"/>
    <col min="7685" max="7685" width="16" style="11" bestFit="1" customWidth="1"/>
    <col min="7686" max="7687" width="0" style="11" hidden="1" customWidth="1"/>
    <col min="7688" max="7688" width="9.140625" style="11"/>
    <col min="7689" max="7690" width="13.140625" style="11" bestFit="1" customWidth="1"/>
    <col min="7691" max="7936" width="9.140625" style="11"/>
    <col min="7937" max="7937" width="6" style="11" customWidth="1"/>
    <col min="7938" max="7938" width="63.42578125" style="11" customWidth="1"/>
    <col min="7939" max="7939" width="11" style="11" customWidth="1"/>
    <col min="7940" max="7940" width="17" style="11" customWidth="1"/>
    <col min="7941" max="7941" width="16" style="11" bestFit="1" customWidth="1"/>
    <col min="7942" max="7943" width="0" style="11" hidden="1" customWidth="1"/>
    <col min="7944" max="7944" width="9.140625" style="11"/>
    <col min="7945" max="7946" width="13.140625" style="11" bestFit="1" customWidth="1"/>
    <col min="7947" max="8192" width="9.140625" style="11"/>
    <col min="8193" max="8193" width="6" style="11" customWidth="1"/>
    <col min="8194" max="8194" width="63.42578125" style="11" customWidth="1"/>
    <col min="8195" max="8195" width="11" style="11" customWidth="1"/>
    <col min="8196" max="8196" width="17" style="11" customWidth="1"/>
    <col min="8197" max="8197" width="16" style="11" bestFit="1" customWidth="1"/>
    <col min="8198" max="8199" width="0" style="11" hidden="1" customWidth="1"/>
    <col min="8200" max="8200" width="9.140625" style="11"/>
    <col min="8201" max="8202" width="13.140625" style="11" bestFit="1" customWidth="1"/>
    <col min="8203" max="8448" width="9.140625" style="11"/>
    <col min="8449" max="8449" width="6" style="11" customWidth="1"/>
    <col min="8450" max="8450" width="63.42578125" style="11" customWidth="1"/>
    <col min="8451" max="8451" width="11" style="11" customWidth="1"/>
    <col min="8452" max="8452" width="17" style="11" customWidth="1"/>
    <col min="8453" max="8453" width="16" style="11" bestFit="1" customWidth="1"/>
    <col min="8454" max="8455" width="0" style="11" hidden="1" customWidth="1"/>
    <col min="8456" max="8456" width="9.140625" style="11"/>
    <col min="8457" max="8458" width="13.140625" style="11" bestFit="1" customWidth="1"/>
    <col min="8459" max="8704" width="9.140625" style="11"/>
    <col min="8705" max="8705" width="6" style="11" customWidth="1"/>
    <col min="8706" max="8706" width="63.42578125" style="11" customWidth="1"/>
    <col min="8707" max="8707" width="11" style="11" customWidth="1"/>
    <col min="8708" max="8708" width="17" style="11" customWidth="1"/>
    <col min="8709" max="8709" width="16" style="11" bestFit="1" customWidth="1"/>
    <col min="8710" max="8711" width="0" style="11" hidden="1" customWidth="1"/>
    <col min="8712" max="8712" width="9.140625" style="11"/>
    <col min="8713" max="8714" width="13.140625" style="11" bestFit="1" customWidth="1"/>
    <col min="8715" max="8960" width="9.140625" style="11"/>
    <col min="8961" max="8961" width="6" style="11" customWidth="1"/>
    <col min="8962" max="8962" width="63.42578125" style="11" customWidth="1"/>
    <col min="8963" max="8963" width="11" style="11" customWidth="1"/>
    <col min="8964" max="8964" width="17" style="11" customWidth="1"/>
    <col min="8965" max="8965" width="16" style="11" bestFit="1" customWidth="1"/>
    <col min="8966" max="8967" width="0" style="11" hidden="1" customWidth="1"/>
    <col min="8968" max="8968" width="9.140625" style="11"/>
    <col min="8969" max="8970" width="13.140625" style="11" bestFit="1" customWidth="1"/>
    <col min="8971" max="9216" width="9.140625" style="11"/>
    <col min="9217" max="9217" width="6" style="11" customWidth="1"/>
    <col min="9218" max="9218" width="63.42578125" style="11" customWidth="1"/>
    <col min="9219" max="9219" width="11" style="11" customWidth="1"/>
    <col min="9220" max="9220" width="17" style="11" customWidth="1"/>
    <col min="9221" max="9221" width="16" style="11" bestFit="1" customWidth="1"/>
    <col min="9222" max="9223" width="0" style="11" hidden="1" customWidth="1"/>
    <col min="9224" max="9224" width="9.140625" style="11"/>
    <col min="9225" max="9226" width="13.140625" style="11" bestFit="1" customWidth="1"/>
    <col min="9227" max="9472" width="9.140625" style="11"/>
    <col min="9473" max="9473" width="6" style="11" customWidth="1"/>
    <col min="9474" max="9474" width="63.42578125" style="11" customWidth="1"/>
    <col min="9475" max="9475" width="11" style="11" customWidth="1"/>
    <col min="9476" max="9476" width="17" style="11" customWidth="1"/>
    <col min="9477" max="9477" width="16" style="11" bestFit="1" customWidth="1"/>
    <col min="9478" max="9479" width="0" style="11" hidden="1" customWidth="1"/>
    <col min="9480" max="9480" width="9.140625" style="11"/>
    <col min="9481" max="9482" width="13.140625" style="11" bestFit="1" customWidth="1"/>
    <col min="9483" max="9728" width="9.140625" style="11"/>
    <col min="9729" max="9729" width="6" style="11" customWidth="1"/>
    <col min="9730" max="9730" width="63.42578125" style="11" customWidth="1"/>
    <col min="9731" max="9731" width="11" style="11" customWidth="1"/>
    <col min="9732" max="9732" width="17" style="11" customWidth="1"/>
    <col min="9733" max="9733" width="16" style="11" bestFit="1" customWidth="1"/>
    <col min="9734" max="9735" width="0" style="11" hidden="1" customWidth="1"/>
    <col min="9736" max="9736" width="9.140625" style="11"/>
    <col min="9737" max="9738" width="13.140625" style="11" bestFit="1" customWidth="1"/>
    <col min="9739" max="9984" width="9.140625" style="11"/>
    <col min="9985" max="9985" width="6" style="11" customWidth="1"/>
    <col min="9986" max="9986" width="63.42578125" style="11" customWidth="1"/>
    <col min="9987" max="9987" width="11" style="11" customWidth="1"/>
    <col min="9988" max="9988" width="17" style="11" customWidth="1"/>
    <col min="9989" max="9989" width="16" style="11" bestFit="1" customWidth="1"/>
    <col min="9990" max="9991" width="0" style="11" hidden="1" customWidth="1"/>
    <col min="9992" max="9992" width="9.140625" style="11"/>
    <col min="9993" max="9994" width="13.140625" style="11" bestFit="1" customWidth="1"/>
    <col min="9995" max="10240" width="9.140625" style="11"/>
    <col min="10241" max="10241" width="6" style="11" customWidth="1"/>
    <col min="10242" max="10242" width="63.42578125" style="11" customWidth="1"/>
    <col min="10243" max="10243" width="11" style="11" customWidth="1"/>
    <col min="10244" max="10244" width="17" style="11" customWidth="1"/>
    <col min="10245" max="10245" width="16" style="11" bestFit="1" customWidth="1"/>
    <col min="10246" max="10247" width="0" style="11" hidden="1" customWidth="1"/>
    <col min="10248" max="10248" width="9.140625" style="11"/>
    <col min="10249" max="10250" width="13.140625" style="11" bestFit="1" customWidth="1"/>
    <col min="10251" max="10496" width="9.140625" style="11"/>
    <col min="10497" max="10497" width="6" style="11" customWidth="1"/>
    <col min="10498" max="10498" width="63.42578125" style="11" customWidth="1"/>
    <col min="10499" max="10499" width="11" style="11" customWidth="1"/>
    <col min="10500" max="10500" width="17" style="11" customWidth="1"/>
    <col min="10501" max="10501" width="16" style="11" bestFit="1" customWidth="1"/>
    <col min="10502" max="10503" width="0" style="11" hidden="1" customWidth="1"/>
    <col min="10504" max="10504" width="9.140625" style="11"/>
    <col min="10505" max="10506" width="13.140625" style="11" bestFit="1" customWidth="1"/>
    <col min="10507" max="10752" width="9.140625" style="11"/>
    <col min="10753" max="10753" width="6" style="11" customWidth="1"/>
    <col min="10754" max="10754" width="63.42578125" style="11" customWidth="1"/>
    <col min="10755" max="10755" width="11" style="11" customWidth="1"/>
    <col min="10756" max="10756" width="17" style="11" customWidth="1"/>
    <col min="10757" max="10757" width="16" style="11" bestFit="1" customWidth="1"/>
    <col min="10758" max="10759" width="0" style="11" hidden="1" customWidth="1"/>
    <col min="10760" max="10760" width="9.140625" style="11"/>
    <col min="10761" max="10762" width="13.140625" style="11" bestFit="1" customWidth="1"/>
    <col min="10763" max="11008" width="9.140625" style="11"/>
    <col min="11009" max="11009" width="6" style="11" customWidth="1"/>
    <col min="11010" max="11010" width="63.42578125" style="11" customWidth="1"/>
    <col min="11011" max="11011" width="11" style="11" customWidth="1"/>
    <col min="11012" max="11012" width="17" style="11" customWidth="1"/>
    <col min="11013" max="11013" width="16" style="11" bestFit="1" customWidth="1"/>
    <col min="11014" max="11015" width="0" style="11" hidden="1" customWidth="1"/>
    <col min="11016" max="11016" width="9.140625" style="11"/>
    <col min="11017" max="11018" width="13.140625" style="11" bestFit="1" customWidth="1"/>
    <col min="11019" max="11264" width="9.140625" style="11"/>
    <col min="11265" max="11265" width="6" style="11" customWidth="1"/>
    <col min="11266" max="11266" width="63.42578125" style="11" customWidth="1"/>
    <col min="11267" max="11267" width="11" style="11" customWidth="1"/>
    <col min="11268" max="11268" width="17" style="11" customWidth="1"/>
    <col min="11269" max="11269" width="16" style="11" bestFit="1" customWidth="1"/>
    <col min="11270" max="11271" width="0" style="11" hidden="1" customWidth="1"/>
    <col min="11272" max="11272" width="9.140625" style="11"/>
    <col min="11273" max="11274" width="13.140625" style="11" bestFit="1" customWidth="1"/>
    <col min="11275" max="11520" width="9.140625" style="11"/>
    <col min="11521" max="11521" width="6" style="11" customWidth="1"/>
    <col min="11522" max="11522" width="63.42578125" style="11" customWidth="1"/>
    <col min="11523" max="11523" width="11" style="11" customWidth="1"/>
    <col min="11524" max="11524" width="17" style="11" customWidth="1"/>
    <col min="11525" max="11525" width="16" style="11" bestFit="1" customWidth="1"/>
    <col min="11526" max="11527" width="0" style="11" hidden="1" customWidth="1"/>
    <col min="11528" max="11528" width="9.140625" style="11"/>
    <col min="11529" max="11530" width="13.140625" style="11" bestFit="1" customWidth="1"/>
    <col min="11531" max="11776" width="9.140625" style="11"/>
    <col min="11777" max="11777" width="6" style="11" customWidth="1"/>
    <col min="11778" max="11778" width="63.42578125" style="11" customWidth="1"/>
    <col min="11779" max="11779" width="11" style="11" customWidth="1"/>
    <col min="11780" max="11780" width="17" style="11" customWidth="1"/>
    <col min="11781" max="11781" width="16" style="11" bestFit="1" customWidth="1"/>
    <col min="11782" max="11783" width="0" style="11" hidden="1" customWidth="1"/>
    <col min="11784" max="11784" width="9.140625" style="11"/>
    <col min="11785" max="11786" width="13.140625" style="11" bestFit="1" customWidth="1"/>
    <col min="11787" max="12032" width="9.140625" style="11"/>
    <col min="12033" max="12033" width="6" style="11" customWidth="1"/>
    <col min="12034" max="12034" width="63.42578125" style="11" customWidth="1"/>
    <col min="12035" max="12035" width="11" style="11" customWidth="1"/>
    <col min="12036" max="12036" width="17" style="11" customWidth="1"/>
    <col min="12037" max="12037" width="16" style="11" bestFit="1" customWidth="1"/>
    <col min="12038" max="12039" width="0" style="11" hidden="1" customWidth="1"/>
    <col min="12040" max="12040" width="9.140625" style="11"/>
    <col min="12041" max="12042" width="13.140625" style="11" bestFit="1" customWidth="1"/>
    <col min="12043" max="12288" width="9.140625" style="11"/>
    <col min="12289" max="12289" width="6" style="11" customWidth="1"/>
    <col min="12290" max="12290" width="63.42578125" style="11" customWidth="1"/>
    <col min="12291" max="12291" width="11" style="11" customWidth="1"/>
    <col min="12292" max="12292" width="17" style="11" customWidth="1"/>
    <col min="12293" max="12293" width="16" style="11" bestFit="1" customWidth="1"/>
    <col min="12294" max="12295" width="0" style="11" hidden="1" customWidth="1"/>
    <col min="12296" max="12296" width="9.140625" style="11"/>
    <col min="12297" max="12298" width="13.140625" style="11" bestFit="1" customWidth="1"/>
    <col min="12299" max="12544" width="9.140625" style="11"/>
    <col min="12545" max="12545" width="6" style="11" customWidth="1"/>
    <col min="12546" max="12546" width="63.42578125" style="11" customWidth="1"/>
    <col min="12547" max="12547" width="11" style="11" customWidth="1"/>
    <col min="12548" max="12548" width="17" style="11" customWidth="1"/>
    <col min="12549" max="12549" width="16" style="11" bestFit="1" customWidth="1"/>
    <col min="12550" max="12551" width="0" style="11" hidden="1" customWidth="1"/>
    <col min="12552" max="12552" width="9.140625" style="11"/>
    <col min="12553" max="12554" width="13.140625" style="11" bestFit="1" customWidth="1"/>
    <col min="12555" max="12800" width="9.140625" style="11"/>
    <col min="12801" max="12801" width="6" style="11" customWidth="1"/>
    <col min="12802" max="12802" width="63.42578125" style="11" customWidth="1"/>
    <col min="12803" max="12803" width="11" style="11" customWidth="1"/>
    <col min="12804" max="12804" width="17" style="11" customWidth="1"/>
    <col min="12805" max="12805" width="16" style="11" bestFit="1" customWidth="1"/>
    <col min="12806" max="12807" width="0" style="11" hidden="1" customWidth="1"/>
    <col min="12808" max="12808" width="9.140625" style="11"/>
    <col min="12809" max="12810" width="13.140625" style="11" bestFit="1" customWidth="1"/>
    <col min="12811" max="13056" width="9.140625" style="11"/>
    <col min="13057" max="13057" width="6" style="11" customWidth="1"/>
    <col min="13058" max="13058" width="63.42578125" style="11" customWidth="1"/>
    <col min="13059" max="13059" width="11" style="11" customWidth="1"/>
    <col min="13060" max="13060" width="17" style="11" customWidth="1"/>
    <col min="13061" max="13061" width="16" style="11" bestFit="1" customWidth="1"/>
    <col min="13062" max="13063" width="0" style="11" hidden="1" customWidth="1"/>
    <col min="13064" max="13064" width="9.140625" style="11"/>
    <col min="13065" max="13066" width="13.140625" style="11" bestFit="1" customWidth="1"/>
    <col min="13067" max="13312" width="9.140625" style="11"/>
    <col min="13313" max="13313" width="6" style="11" customWidth="1"/>
    <col min="13314" max="13314" width="63.42578125" style="11" customWidth="1"/>
    <col min="13315" max="13315" width="11" style="11" customWidth="1"/>
    <col min="13316" max="13316" width="17" style="11" customWidth="1"/>
    <col min="13317" max="13317" width="16" style="11" bestFit="1" customWidth="1"/>
    <col min="13318" max="13319" width="0" style="11" hidden="1" customWidth="1"/>
    <col min="13320" max="13320" width="9.140625" style="11"/>
    <col min="13321" max="13322" width="13.140625" style="11" bestFit="1" customWidth="1"/>
    <col min="13323" max="13568" width="9.140625" style="11"/>
    <col min="13569" max="13569" width="6" style="11" customWidth="1"/>
    <col min="13570" max="13570" width="63.42578125" style="11" customWidth="1"/>
    <col min="13571" max="13571" width="11" style="11" customWidth="1"/>
    <col min="13572" max="13572" width="17" style="11" customWidth="1"/>
    <col min="13573" max="13573" width="16" style="11" bestFit="1" customWidth="1"/>
    <col min="13574" max="13575" width="0" style="11" hidden="1" customWidth="1"/>
    <col min="13576" max="13576" width="9.140625" style="11"/>
    <col min="13577" max="13578" width="13.140625" style="11" bestFit="1" customWidth="1"/>
    <col min="13579" max="13824" width="9.140625" style="11"/>
    <col min="13825" max="13825" width="6" style="11" customWidth="1"/>
    <col min="13826" max="13826" width="63.42578125" style="11" customWidth="1"/>
    <col min="13827" max="13827" width="11" style="11" customWidth="1"/>
    <col min="13828" max="13828" width="17" style="11" customWidth="1"/>
    <col min="13829" max="13829" width="16" style="11" bestFit="1" customWidth="1"/>
    <col min="13830" max="13831" width="0" style="11" hidden="1" customWidth="1"/>
    <col min="13832" max="13832" width="9.140625" style="11"/>
    <col min="13833" max="13834" width="13.140625" style="11" bestFit="1" customWidth="1"/>
    <col min="13835" max="14080" width="9.140625" style="11"/>
    <col min="14081" max="14081" width="6" style="11" customWidth="1"/>
    <col min="14082" max="14082" width="63.42578125" style="11" customWidth="1"/>
    <col min="14083" max="14083" width="11" style="11" customWidth="1"/>
    <col min="14084" max="14084" width="17" style="11" customWidth="1"/>
    <col min="14085" max="14085" width="16" style="11" bestFit="1" customWidth="1"/>
    <col min="14086" max="14087" width="0" style="11" hidden="1" customWidth="1"/>
    <col min="14088" max="14088" width="9.140625" style="11"/>
    <col min="14089" max="14090" width="13.140625" style="11" bestFit="1" customWidth="1"/>
    <col min="14091" max="14336" width="9.140625" style="11"/>
    <col min="14337" max="14337" width="6" style="11" customWidth="1"/>
    <col min="14338" max="14338" width="63.42578125" style="11" customWidth="1"/>
    <col min="14339" max="14339" width="11" style="11" customWidth="1"/>
    <col min="14340" max="14340" width="17" style="11" customWidth="1"/>
    <col min="14341" max="14341" width="16" style="11" bestFit="1" customWidth="1"/>
    <col min="14342" max="14343" width="0" style="11" hidden="1" customWidth="1"/>
    <col min="14344" max="14344" width="9.140625" style="11"/>
    <col min="14345" max="14346" width="13.140625" style="11" bestFit="1" customWidth="1"/>
    <col min="14347" max="14592" width="9.140625" style="11"/>
    <col min="14593" max="14593" width="6" style="11" customWidth="1"/>
    <col min="14594" max="14594" width="63.42578125" style="11" customWidth="1"/>
    <col min="14595" max="14595" width="11" style="11" customWidth="1"/>
    <col min="14596" max="14596" width="17" style="11" customWidth="1"/>
    <col min="14597" max="14597" width="16" style="11" bestFit="1" customWidth="1"/>
    <col min="14598" max="14599" width="0" style="11" hidden="1" customWidth="1"/>
    <col min="14600" max="14600" width="9.140625" style="11"/>
    <col min="14601" max="14602" width="13.140625" style="11" bestFit="1" customWidth="1"/>
    <col min="14603" max="14848" width="9.140625" style="11"/>
    <col min="14849" max="14849" width="6" style="11" customWidth="1"/>
    <col min="14850" max="14850" width="63.42578125" style="11" customWidth="1"/>
    <col min="14851" max="14851" width="11" style="11" customWidth="1"/>
    <col min="14852" max="14852" width="17" style="11" customWidth="1"/>
    <col min="14853" max="14853" width="16" style="11" bestFit="1" customWidth="1"/>
    <col min="14854" max="14855" width="0" style="11" hidden="1" customWidth="1"/>
    <col min="14856" max="14856" width="9.140625" style="11"/>
    <col min="14857" max="14858" width="13.140625" style="11" bestFit="1" customWidth="1"/>
    <col min="14859" max="15104" width="9.140625" style="11"/>
    <col min="15105" max="15105" width="6" style="11" customWidth="1"/>
    <col min="15106" max="15106" width="63.42578125" style="11" customWidth="1"/>
    <col min="15107" max="15107" width="11" style="11" customWidth="1"/>
    <col min="15108" max="15108" width="17" style="11" customWidth="1"/>
    <col min="15109" max="15109" width="16" style="11" bestFit="1" customWidth="1"/>
    <col min="15110" max="15111" width="0" style="11" hidden="1" customWidth="1"/>
    <col min="15112" max="15112" width="9.140625" style="11"/>
    <col min="15113" max="15114" width="13.140625" style="11" bestFit="1" customWidth="1"/>
    <col min="15115" max="15360" width="9.140625" style="11"/>
    <col min="15361" max="15361" width="6" style="11" customWidth="1"/>
    <col min="15362" max="15362" width="63.42578125" style="11" customWidth="1"/>
    <col min="15363" max="15363" width="11" style="11" customWidth="1"/>
    <col min="15364" max="15364" width="17" style="11" customWidth="1"/>
    <col min="15365" max="15365" width="16" style="11" bestFit="1" customWidth="1"/>
    <col min="15366" max="15367" width="0" style="11" hidden="1" customWidth="1"/>
    <col min="15368" max="15368" width="9.140625" style="11"/>
    <col min="15369" max="15370" width="13.140625" style="11" bestFit="1" customWidth="1"/>
    <col min="15371" max="15616" width="9.140625" style="11"/>
    <col min="15617" max="15617" width="6" style="11" customWidth="1"/>
    <col min="15618" max="15618" width="63.42578125" style="11" customWidth="1"/>
    <col min="15619" max="15619" width="11" style="11" customWidth="1"/>
    <col min="15620" max="15620" width="17" style="11" customWidth="1"/>
    <col min="15621" max="15621" width="16" style="11" bestFit="1" customWidth="1"/>
    <col min="15622" max="15623" width="0" style="11" hidden="1" customWidth="1"/>
    <col min="15624" max="15624" width="9.140625" style="11"/>
    <col min="15625" max="15626" width="13.140625" style="11" bestFit="1" customWidth="1"/>
    <col min="15627" max="15872" width="9.140625" style="11"/>
    <col min="15873" max="15873" width="6" style="11" customWidth="1"/>
    <col min="15874" max="15874" width="63.42578125" style="11" customWidth="1"/>
    <col min="15875" max="15875" width="11" style="11" customWidth="1"/>
    <col min="15876" max="15876" width="17" style="11" customWidth="1"/>
    <col min="15877" max="15877" width="16" style="11" bestFit="1" customWidth="1"/>
    <col min="15878" max="15879" width="0" style="11" hidden="1" customWidth="1"/>
    <col min="15880" max="15880" width="9.140625" style="11"/>
    <col min="15881" max="15882" width="13.140625" style="11" bestFit="1" customWidth="1"/>
    <col min="15883" max="16128" width="9.140625" style="11"/>
    <col min="16129" max="16129" width="6" style="11" customWidth="1"/>
    <col min="16130" max="16130" width="63.42578125" style="11" customWidth="1"/>
    <col min="16131" max="16131" width="11" style="11" customWidth="1"/>
    <col min="16132" max="16132" width="17" style="11" customWidth="1"/>
    <col min="16133" max="16133" width="16" style="11" bestFit="1" customWidth="1"/>
    <col min="16134" max="16135" width="0" style="11" hidden="1" customWidth="1"/>
    <col min="16136" max="16136" width="9.140625" style="11"/>
    <col min="16137" max="16138" width="13.140625" style="11" bestFit="1" customWidth="1"/>
    <col min="16139" max="16384" width="9.140625" style="11"/>
  </cols>
  <sheetData>
    <row r="1" spans="1:7">
      <c r="C1" s="110" t="s">
        <v>0</v>
      </c>
      <c r="D1" s="110"/>
      <c r="E1" s="110"/>
    </row>
    <row r="2" spans="1:7" ht="43.5" customHeight="1">
      <c r="C2" s="110" t="s">
        <v>1</v>
      </c>
      <c r="D2" s="110"/>
      <c r="E2" s="110"/>
    </row>
    <row r="3" spans="1:7" ht="28.5" customHeight="1">
      <c r="C3" s="110" t="s">
        <v>185</v>
      </c>
      <c r="D3" s="110"/>
      <c r="E3" s="110"/>
    </row>
    <row r="5" spans="1:7" ht="38.25" customHeight="1">
      <c r="A5" s="111" t="s">
        <v>186</v>
      </c>
      <c r="B5" s="112"/>
      <c r="C5" s="112"/>
      <c r="D5" s="112"/>
      <c r="E5" s="112"/>
    </row>
    <row r="7" spans="1:7" ht="33.75" customHeight="1">
      <c r="A7" s="113" t="s">
        <v>2</v>
      </c>
      <c r="B7" s="113"/>
      <c r="C7" s="113" t="s">
        <v>3</v>
      </c>
      <c r="D7" s="113" t="s">
        <v>4</v>
      </c>
      <c r="E7" s="113"/>
      <c r="F7" s="106" t="s">
        <v>187</v>
      </c>
      <c r="G7" s="106"/>
    </row>
    <row r="8" spans="1:7" ht="25.5">
      <c r="A8" s="113"/>
      <c r="B8" s="113"/>
      <c r="C8" s="113"/>
      <c r="D8" s="12" t="s">
        <v>5</v>
      </c>
      <c r="E8" s="12" t="s">
        <v>6</v>
      </c>
      <c r="F8" s="12" t="s">
        <v>5</v>
      </c>
      <c r="G8" s="12" t="s">
        <v>6</v>
      </c>
    </row>
    <row r="9" spans="1:7" ht="76.5">
      <c r="A9" s="13" t="s">
        <v>7</v>
      </c>
      <c r="B9" s="14" t="s">
        <v>8</v>
      </c>
      <c r="C9" s="15" t="s">
        <v>9</v>
      </c>
      <c r="D9" s="16">
        <f>SUM(D10:D13)</f>
        <v>1148.0146486945036</v>
      </c>
      <c r="E9" s="16">
        <f>SUM(E10:E13)</f>
        <v>906.84135593220344</v>
      </c>
      <c r="F9" s="16">
        <f>SUM(F10:F13)</f>
        <v>720</v>
      </c>
      <c r="G9" s="16">
        <f>SUM(G10:G13)</f>
        <v>348</v>
      </c>
    </row>
    <row r="10" spans="1:7" ht="25.5">
      <c r="A10" s="13" t="s">
        <v>10</v>
      </c>
      <c r="B10" s="14" t="s">
        <v>11</v>
      </c>
      <c r="C10" s="15" t="s">
        <v>9</v>
      </c>
      <c r="D10" s="16">
        <f>'[1]Приложение  4'!E9</f>
        <v>513.15142470577348</v>
      </c>
      <c r="E10" s="16">
        <f>'[1]Приложение  4'!E10</f>
        <v>479.93898305084753</v>
      </c>
      <c r="F10" s="16">
        <v>403</v>
      </c>
      <c r="G10" s="16">
        <v>194</v>
      </c>
    </row>
    <row r="11" spans="1:7" ht="25.5">
      <c r="A11" s="13" t="s">
        <v>12</v>
      </c>
      <c r="B11" s="14" t="s">
        <v>13</v>
      </c>
      <c r="C11" s="15" t="s">
        <v>9</v>
      </c>
      <c r="D11" s="16">
        <f>'[1]Приложение  4'!E43</f>
        <v>311.51595492050717</v>
      </c>
      <c r="E11" s="16">
        <f>'[1]Приложение  4'!E44</f>
        <v>266.22779661016949</v>
      </c>
      <c r="F11" s="16">
        <v>172</v>
      </c>
      <c r="G11" s="16">
        <v>99</v>
      </c>
    </row>
    <row r="12" spans="1:7" ht="38.25">
      <c r="A12" s="13" t="s">
        <v>14</v>
      </c>
      <c r="B12" s="14" t="s">
        <v>15</v>
      </c>
      <c r="C12" s="15" t="s">
        <v>9</v>
      </c>
      <c r="D12" s="16">
        <f>'[1]Приложение  4'!E46</f>
        <v>214.60333668746227</v>
      </c>
      <c r="E12" s="17" t="s">
        <v>16</v>
      </c>
      <c r="F12" s="16">
        <v>1</v>
      </c>
      <c r="G12" s="17" t="s">
        <v>16</v>
      </c>
    </row>
    <row r="13" spans="1:7" ht="51">
      <c r="A13" s="13" t="s">
        <v>17</v>
      </c>
      <c r="B13" s="14" t="s">
        <v>18</v>
      </c>
      <c r="C13" s="15" t="s">
        <v>9</v>
      </c>
      <c r="D13" s="16">
        <f>'[1]Приложение  4'!E49</f>
        <v>108.74393238076071</v>
      </c>
      <c r="E13" s="16">
        <f>'[1]Приложение  4'!E50</f>
        <v>160.67457627118642</v>
      </c>
      <c r="F13" s="16">
        <v>144</v>
      </c>
      <c r="G13" s="16">
        <v>55</v>
      </c>
    </row>
    <row r="14" spans="1:7" ht="31.5" customHeight="1">
      <c r="A14" s="107"/>
      <c r="B14" s="108"/>
      <c r="C14" s="18" t="s">
        <v>3</v>
      </c>
      <c r="D14" s="15" t="s">
        <v>19</v>
      </c>
      <c r="E14" s="15" t="s">
        <v>20</v>
      </c>
      <c r="F14" s="15" t="s">
        <v>19</v>
      </c>
      <c r="G14" s="15" t="s">
        <v>20</v>
      </c>
    </row>
    <row r="15" spans="1:7" ht="63.75">
      <c r="A15" s="13" t="s">
        <v>21</v>
      </c>
      <c r="B15" s="19" t="s">
        <v>22</v>
      </c>
      <c r="C15" s="20" t="s">
        <v>16</v>
      </c>
      <c r="D15" s="20" t="s">
        <v>16</v>
      </c>
      <c r="E15" s="20" t="s">
        <v>16</v>
      </c>
      <c r="F15" s="20" t="s">
        <v>16</v>
      </c>
      <c r="G15" s="20"/>
    </row>
    <row r="16" spans="1:7">
      <c r="A16" s="13"/>
      <c r="B16" s="21" t="s">
        <v>23</v>
      </c>
      <c r="C16" s="20" t="s">
        <v>24</v>
      </c>
      <c r="D16" s="22">
        <f>'[1]Ставки за ед.'!C4/'[1]Индексы 2 квартал 2017'!B21</f>
        <v>405487.67190569744</v>
      </c>
      <c r="E16" s="22"/>
      <c r="F16" s="22">
        <v>274799</v>
      </c>
      <c r="G16" s="22"/>
    </row>
    <row r="17" spans="1:7">
      <c r="A17" s="13"/>
      <c r="B17" s="21" t="s">
        <v>25</v>
      </c>
      <c r="C17" s="20" t="s">
        <v>24</v>
      </c>
      <c r="D17" s="22">
        <f>'[1]Ставки за ед.'!C5/'[1]Индексы 2 квартал 2017'!B21</f>
        <v>405267.01964636543</v>
      </c>
      <c r="E17" s="22"/>
      <c r="F17" s="22">
        <v>365734</v>
      </c>
      <c r="G17" s="22"/>
    </row>
    <row r="18" spans="1:7" ht="63.75">
      <c r="A18" s="13" t="s">
        <v>26</v>
      </c>
      <c r="B18" s="19" t="s">
        <v>27</v>
      </c>
      <c r="C18" s="20" t="s">
        <v>16</v>
      </c>
      <c r="D18" s="20" t="s">
        <v>16</v>
      </c>
      <c r="E18" s="20" t="s">
        <v>16</v>
      </c>
      <c r="F18" s="22"/>
      <c r="G18" s="22"/>
    </row>
    <row r="19" spans="1:7">
      <c r="A19" s="13"/>
      <c r="B19" s="23" t="s">
        <v>23</v>
      </c>
      <c r="C19" s="20" t="s">
        <v>24</v>
      </c>
      <c r="D19" s="22">
        <f>'[1]Ставки за ед.'!C6/'[1]Индексы 2 квартал 2017'!B18</f>
        <v>979378.06360424019</v>
      </c>
      <c r="E19" s="22"/>
      <c r="F19" s="22">
        <v>395814</v>
      </c>
      <c r="G19" s="22"/>
    </row>
    <row r="20" spans="1:7">
      <c r="A20" s="13"/>
      <c r="B20" s="23" t="s">
        <v>28</v>
      </c>
      <c r="C20" s="20" t="s">
        <v>24</v>
      </c>
      <c r="D20" s="22">
        <f>'[1]Ставки за ед.'!C7/'[1]Индексы 2 квартал 2017'!B18</f>
        <v>1432532.0176678444</v>
      </c>
      <c r="E20" s="22"/>
      <c r="F20" s="22">
        <v>669021</v>
      </c>
      <c r="G20" s="22"/>
    </row>
    <row r="21" spans="1:7">
      <c r="A21" s="13"/>
      <c r="B21" s="23" t="s">
        <v>25</v>
      </c>
      <c r="C21" s="20" t="s">
        <v>24</v>
      </c>
      <c r="D21" s="22">
        <f>'[1]Ставки за ед.'!C8/'[1]Индексы 2 квартал 2017'!B18</f>
        <v>998596.45759717317</v>
      </c>
      <c r="E21" s="22"/>
      <c r="F21" s="22">
        <v>467177</v>
      </c>
      <c r="G21" s="22"/>
    </row>
    <row r="22" spans="1:7">
      <c r="A22" s="13"/>
      <c r="B22" s="23" t="s">
        <v>29</v>
      </c>
      <c r="C22" s="20" t="s">
        <v>24</v>
      </c>
      <c r="D22" s="22">
        <f>'[1]Ставки за ед.'!C9/'[1]Индексы 2 квартал 2017'!B18</f>
        <v>1433728.9151943463</v>
      </c>
      <c r="E22" s="22"/>
      <c r="F22" s="22">
        <v>789641</v>
      </c>
      <c r="G22" s="22"/>
    </row>
    <row r="23" spans="1:7">
      <c r="A23" s="13"/>
      <c r="B23" s="23" t="s">
        <v>188</v>
      </c>
      <c r="C23" s="20" t="s">
        <v>24</v>
      </c>
      <c r="D23" s="22">
        <f>'[1]Ставки за ед.'!C10/'[1]Индексы 2 квартал 2017'!$B$18</f>
        <v>1465252.2455830388</v>
      </c>
      <c r="E23" s="22"/>
      <c r="F23" s="22">
        <v>1432267</v>
      </c>
      <c r="G23" s="22"/>
    </row>
    <row r="24" spans="1:7" ht="51">
      <c r="A24" s="13" t="s">
        <v>30</v>
      </c>
      <c r="B24" s="14" t="s">
        <v>31</v>
      </c>
      <c r="C24" s="20" t="s">
        <v>16</v>
      </c>
      <c r="D24" s="20" t="s">
        <v>16</v>
      </c>
      <c r="E24" s="20"/>
      <c r="F24" s="20"/>
      <c r="G24" s="20"/>
    </row>
    <row r="25" spans="1:7">
      <c r="A25" s="13"/>
      <c r="B25" s="23" t="s">
        <v>32</v>
      </c>
      <c r="C25" s="15" t="s">
        <v>9</v>
      </c>
      <c r="D25" s="22">
        <f>'[1]Приложение  4'!F22</f>
        <v>1895.0193968698643</v>
      </c>
      <c r="E25" s="22"/>
      <c r="F25" s="22">
        <v>1953</v>
      </c>
      <c r="G25" s="22"/>
    </row>
    <row r="26" spans="1:7">
      <c r="A26" s="13"/>
      <c r="B26" s="23" t="s">
        <v>33</v>
      </c>
      <c r="C26" s="15" t="s">
        <v>9</v>
      </c>
      <c r="D26" s="22">
        <f>'[1]Приложение  4'!F24</f>
        <v>6093.954873164218</v>
      </c>
      <c r="E26" s="22"/>
      <c r="F26" s="22"/>
      <c r="G26" s="22"/>
    </row>
    <row r="27" spans="1:7">
      <c r="A27" s="13"/>
      <c r="B27" s="23" t="s">
        <v>34</v>
      </c>
      <c r="C27" s="15" t="s">
        <v>9</v>
      </c>
      <c r="D27" s="22">
        <f>'[1]Приложение  4'!F25</f>
        <v>3214.0677792612373</v>
      </c>
      <c r="E27" s="22"/>
      <c r="F27" s="22">
        <v>2333</v>
      </c>
      <c r="G27" s="22" t="s">
        <v>189</v>
      </c>
    </row>
    <row r="28" spans="1:7">
      <c r="A28" s="13"/>
      <c r="B28" s="23" t="s">
        <v>35</v>
      </c>
      <c r="C28" s="15" t="s">
        <v>9</v>
      </c>
      <c r="D28" s="22">
        <f>'[1]Приложение  4'!F26</f>
        <v>2000.0508144192256</v>
      </c>
      <c r="E28" s="22"/>
      <c r="F28" s="22"/>
      <c r="G28" s="22"/>
    </row>
    <row r="29" spans="1:7">
      <c r="A29" s="13"/>
      <c r="B29" s="23" t="s">
        <v>36</v>
      </c>
      <c r="C29" s="15" t="s">
        <v>9</v>
      </c>
      <c r="D29" s="22">
        <f>'[1]Приложение  4'!F27</f>
        <v>7717.1182020471742</v>
      </c>
      <c r="E29" s="22"/>
      <c r="F29" s="22">
        <v>1401</v>
      </c>
      <c r="G29" s="22" t="s">
        <v>190</v>
      </c>
    </row>
    <row r="30" spans="1:7">
      <c r="A30" s="13"/>
      <c r="B30" s="23" t="s">
        <v>37</v>
      </c>
      <c r="C30" s="15" t="s">
        <v>9</v>
      </c>
      <c r="D30" s="22">
        <f>'[1]Приложение  4'!F28</f>
        <v>886.28805518469073</v>
      </c>
      <c r="E30" s="22"/>
      <c r="F30" s="22"/>
      <c r="G30" s="22"/>
    </row>
    <row r="31" spans="1:7">
      <c r="A31" s="13"/>
      <c r="B31" s="23" t="s">
        <v>38</v>
      </c>
      <c r="C31" s="15" t="s">
        <v>9</v>
      </c>
      <c r="D31" s="22">
        <f>'[1]Приложение  4'!F29</f>
        <v>9913.1627058299964</v>
      </c>
      <c r="E31" s="22"/>
      <c r="F31" s="22">
        <v>814</v>
      </c>
      <c r="G31" s="22" t="s">
        <v>191</v>
      </c>
    </row>
    <row r="32" spans="1:7">
      <c r="A32" s="13"/>
      <c r="B32" s="23" t="s">
        <v>39</v>
      </c>
      <c r="C32" s="15" t="s">
        <v>9</v>
      </c>
      <c r="D32" s="22">
        <f>'[1]Приложение  4'!F30</f>
        <v>3449.4401869158878</v>
      </c>
      <c r="E32" s="22"/>
      <c r="F32" s="22"/>
      <c r="G32" s="22"/>
    </row>
    <row r="33" spans="1:7">
      <c r="A33" s="13"/>
      <c r="B33" s="23" t="s">
        <v>40</v>
      </c>
      <c r="C33" s="15" t="s">
        <v>9</v>
      </c>
      <c r="D33" s="22">
        <f>'[1]Приложение  4'!F31</f>
        <v>14266.858388963061</v>
      </c>
      <c r="E33" s="22"/>
      <c r="F33" s="22">
        <v>705</v>
      </c>
      <c r="G33" s="22" t="s">
        <v>192</v>
      </c>
    </row>
    <row r="34" spans="1:7">
      <c r="A34" s="13"/>
      <c r="B34" s="23" t="s">
        <v>41</v>
      </c>
      <c r="C34" s="15" t="s">
        <v>9</v>
      </c>
      <c r="D34" s="22">
        <f>'[1]Приложение  4'!F32</f>
        <v>2536.9017737936297</v>
      </c>
      <c r="E34" s="22"/>
      <c r="F34" s="22"/>
      <c r="G34" s="22"/>
    </row>
    <row r="35" spans="1:7">
      <c r="A35" s="13"/>
      <c r="B35" s="23" t="s">
        <v>42</v>
      </c>
      <c r="C35" s="15" t="s">
        <v>9</v>
      </c>
      <c r="D35" s="22">
        <f>9873.00904761905/7.23</f>
        <v>1365.5614173746958</v>
      </c>
      <c r="E35" s="22"/>
      <c r="F35" s="22"/>
      <c r="G35" s="22"/>
    </row>
    <row r="36" spans="1:7">
      <c r="A36" s="13"/>
      <c r="B36" s="23" t="s">
        <v>43</v>
      </c>
      <c r="C36" s="15" t="s">
        <v>9</v>
      </c>
      <c r="D36" s="22">
        <f>6590.17978766844/7.23</f>
        <v>911.50481157239835</v>
      </c>
      <c r="E36" s="22"/>
      <c r="F36" s="22">
        <v>987</v>
      </c>
      <c r="G36" s="22" t="s">
        <v>191</v>
      </c>
    </row>
    <row r="37" spans="1:7">
      <c r="A37" s="13"/>
      <c r="B37" s="23" t="s">
        <v>44</v>
      </c>
      <c r="C37" s="15" t="s">
        <v>9</v>
      </c>
      <c r="D37" s="22">
        <f>'[1]Приложение  4'!F35</f>
        <v>652.44235229281958</v>
      </c>
      <c r="E37" s="22"/>
      <c r="F37" s="22">
        <f>'[1]Приложение  4'!H35</f>
        <v>0</v>
      </c>
      <c r="G37" s="22">
        <f>F37/2</f>
        <v>0</v>
      </c>
    </row>
    <row r="38" spans="1:7">
      <c r="A38" s="13"/>
      <c r="B38" s="23" t="s">
        <v>45</v>
      </c>
      <c r="C38" s="15" t="s">
        <v>9</v>
      </c>
      <c r="D38" s="22">
        <f>'[1]Приложение  4'!F36</f>
        <v>532.64113632992132</v>
      </c>
      <c r="E38" s="22"/>
      <c r="F38" s="22">
        <v>959</v>
      </c>
      <c r="G38" s="22" t="s">
        <v>192</v>
      </c>
    </row>
    <row r="39" spans="1:7">
      <c r="A39" s="13"/>
      <c r="B39" s="23" t="s">
        <v>46</v>
      </c>
      <c r="C39" s="15" t="s">
        <v>9</v>
      </c>
      <c r="D39" s="22">
        <f>'[1]Приложение  4'!F37</f>
        <v>784.34027644702746</v>
      </c>
      <c r="E39" s="22"/>
      <c r="F39" s="22">
        <v>806</v>
      </c>
      <c r="G39" s="22" t="s">
        <v>193</v>
      </c>
    </row>
    <row r="40" spans="1:7">
      <c r="A40" s="13"/>
      <c r="B40" s="23" t="s">
        <v>47</v>
      </c>
      <c r="C40" s="15" t="s">
        <v>9</v>
      </c>
      <c r="D40" s="22">
        <f>'[1]Приложение  4'!F38</f>
        <v>865.07545211797549</v>
      </c>
      <c r="E40" s="22"/>
      <c r="F40" s="22">
        <f>'[1]Приложение  4'!H38</f>
        <v>0</v>
      </c>
      <c r="G40" s="22">
        <f>F40/2</f>
        <v>0</v>
      </c>
    </row>
    <row r="41" spans="1:7">
      <c r="A41" s="13"/>
      <c r="B41" s="23" t="s">
        <v>48</v>
      </c>
      <c r="C41" s="15" t="s">
        <v>9</v>
      </c>
      <c r="D41" s="22">
        <f>'[1]Приложение  4'!F39</f>
        <v>869.95084804430599</v>
      </c>
      <c r="E41" s="22"/>
      <c r="F41" s="22">
        <f>'[1]Приложение  4'!H39</f>
        <v>0</v>
      </c>
      <c r="G41" s="22">
        <f>F41/2</f>
        <v>0</v>
      </c>
    </row>
    <row r="42" spans="1:7">
      <c r="A42" s="13"/>
      <c r="B42" s="23" t="s">
        <v>49</v>
      </c>
      <c r="C42" s="15" t="s">
        <v>9</v>
      </c>
      <c r="D42" s="22">
        <f>'[1]Приложение  4'!F40</f>
        <v>1634.964932775865</v>
      </c>
      <c r="E42" s="22"/>
      <c r="F42" s="22">
        <f>'[1]Приложение  4'!H40</f>
        <v>0</v>
      </c>
      <c r="G42" s="22">
        <f>F42/2</f>
        <v>0</v>
      </c>
    </row>
    <row r="43" spans="1:7" ht="45" customHeight="1">
      <c r="A43" s="109" t="s">
        <v>50</v>
      </c>
      <c r="B43" s="109"/>
      <c r="C43" s="109"/>
      <c r="D43" s="109"/>
      <c r="E43" s="109"/>
    </row>
    <row r="44" spans="1:7" ht="15" customHeight="1">
      <c r="A44" s="109" t="s">
        <v>51</v>
      </c>
      <c r="B44" s="109"/>
      <c r="C44" s="109"/>
      <c r="D44" s="109"/>
      <c r="E44" s="109"/>
    </row>
    <row r="46" spans="1:7">
      <c r="B46" s="24"/>
      <c r="C46" s="24"/>
      <c r="D46" s="24"/>
      <c r="E46" s="25"/>
    </row>
  </sheetData>
  <mergeCells count="11">
    <mergeCell ref="F7:G7"/>
    <mergeCell ref="A14:B14"/>
    <mergeCell ref="A43:E43"/>
    <mergeCell ref="A44:E44"/>
    <mergeCell ref="C1:E1"/>
    <mergeCell ref="C2:E2"/>
    <mergeCell ref="C3:E3"/>
    <mergeCell ref="A5:E5"/>
    <mergeCell ref="A7:B8"/>
    <mergeCell ref="C7:C8"/>
    <mergeCell ref="D7:E7"/>
  </mergeCells>
  <pageMargins left="0.3" right="0.37" top="0.27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3"/>
  <sheetViews>
    <sheetView zoomScaleNormal="100" workbookViewId="0">
      <selection activeCell="N23" sqref="N23"/>
    </sheetView>
  </sheetViews>
  <sheetFormatPr defaultRowHeight="12.75"/>
  <cols>
    <col min="1" max="1" width="9.140625" style="11"/>
    <col min="2" max="2" width="47" style="11" customWidth="1"/>
    <col min="3" max="3" width="21.140625" style="11" customWidth="1"/>
    <col min="4" max="6" width="18.5703125" style="11" customWidth="1"/>
    <col min="7" max="7" width="18.5703125" style="26" hidden="1" customWidth="1"/>
    <col min="8" max="8" width="15.85546875" style="11" hidden="1" customWidth="1"/>
    <col min="9" max="10" width="15.7109375" style="11" hidden="1" customWidth="1"/>
    <col min="11" max="11" width="16.28515625" style="11" hidden="1" customWidth="1"/>
    <col min="12" max="257" width="9.140625" style="11"/>
    <col min="258" max="258" width="47" style="11" customWidth="1"/>
    <col min="259" max="259" width="21.140625" style="11" customWidth="1"/>
    <col min="260" max="262" width="18.5703125" style="11" customWidth="1"/>
    <col min="263" max="263" width="18.5703125" style="11" bestFit="1" customWidth="1"/>
    <col min="264" max="264" width="15.85546875" style="11" bestFit="1" customWidth="1"/>
    <col min="265" max="266" width="15.7109375" style="11" bestFit="1" customWidth="1"/>
    <col min="267" max="267" width="16.28515625" style="11" bestFit="1" customWidth="1"/>
    <col min="268" max="513" width="9.140625" style="11"/>
    <col min="514" max="514" width="47" style="11" customWidth="1"/>
    <col min="515" max="515" width="21.140625" style="11" customWidth="1"/>
    <col min="516" max="518" width="18.5703125" style="11" customWidth="1"/>
    <col min="519" max="519" width="18.5703125" style="11" bestFit="1" customWidth="1"/>
    <col min="520" max="520" width="15.85546875" style="11" bestFit="1" customWidth="1"/>
    <col min="521" max="522" width="15.7109375" style="11" bestFit="1" customWidth="1"/>
    <col min="523" max="523" width="16.28515625" style="11" bestFit="1" customWidth="1"/>
    <col min="524" max="769" width="9.140625" style="11"/>
    <col min="770" max="770" width="47" style="11" customWidth="1"/>
    <col min="771" max="771" width="21.140625" style="11" customWidth="1"/>
    <col min="772" max="774" width="18.5703125" style="11" customWidth="1"/>
    <col min="775" max="775" width="18.5703125" style="11" bestFit="1" customWidth="1"/>
    <col min="776" max="776" width="15.85546875" style="11" bestFit="1" customWidth="1"/>
    <col min="777" max="778" width="15.7109375" style="11" bestFit="1" customWidth="1"/>
    <col min="779" max="779" width="16.28515625" style="11" bestFit="1" customWidth="1"/>
    <col min="780" max="1025" width="9.140625" style="11"/>
    <col min="1026" max="1026" width="47" style="11" customWidth="1"/>
    <col min="1027" max="1027" width="21.140625" style="11" customWidth="1"/>
    <col min="1028" max="1030" width="18.5703125" style="11" customWidth="1"/>
    <col min="1031" max="1031" width="18.5703125" style="11" bestFit="1" customWidth="1"/>
    <col min="1032" max="1032" width="15.85546875" style="11" bestFit="1" customWidth="1"/>
    <col min="1033" max="1034" width="15.7109375" style="11" bestFit="1" customWidth="1"/>
    <col min="1035" max="1035" width="16.28515625" style="11" bestFit="1" customWidth="1"/>
    <col min="1036" max="1281" width="9.140625" style="11"/>
    <col min="1282" max="1282" width="47" style="11" customWidth="1"/>
    <col min="1283" max="1283" width="21.140625" style="11" customWidth="1"/>
    <col min="1284" max="1286" width="18.5703125" style="11" customWidth="1"/>
    <col min="1287" max="1287" width="18.5703125" style="11" bestFit="1" customWidth="1"/>
    <col min="1288" max="1288" width="15.85546875" style="11" bestFit="1" customWidth="1"/>
    <col min="1289" max="1290" width="15.7109375" style="11" bestFit="1" customWidth="1"/>
    <col min="1291" max="1291" width="16.28515625" style="11" bestFit="1" customWidth="1"/>
    <col min="1292" max="1537" width="9.140625" style="11"/>
    <col min="1538" max="1538" width="47" style="11" customWidth="1"/>
    <col min="1539" max="1539" width="21.140625" style="11" customWidth="1"/>
    <col min="1540" max="1542" width="18.5703125" style="11" customWidth="1"/>
    <col min="1543" max="1543" width="18.5703125" style="11" bestFit="1" customWidth="1"/>
    <col min="1544" max="1544" width="15.85546875" style="11" bestFit="1" customWidth="1"/>
    <col min="1545" max="1546" width="15.7109375" style="11" bestFit="1" customWidth="1"/>
    <col min="1547" max="1547" width="16.28515625" style="11" bestFit="1" customWidth="1"/>
    <col min="1548" max="1793" width="9.140625" style="11"/>
    <col min="1794" max="1794" width="47" style="11" customWidth="1"/>
    <col min="1795" max="1795" width="21.140625" style="11" customWidth="1"/>
    <col min="1796" max="1798" width="18.5703125" style="11" customWidth="1"/>
    <col min="1799" max="1799" width="18.5703125" style="11" bestFit="1" customWidth="1"/>
    <col min="1800" max="1800" width="15.85546875" style="11" bestFit="1" customWidth="1"/>
    <col min="1801" max="1802" width="15.7109375" style="11" bestFit="1" customWidth="1"/>
    <col min="1803" max="1803" width="16.28515625" style="11" bestFit="1" customWidth="1"/>
    <col min="1804" max="2049" width="9.140625" style="11"/>
    <col min="2050" max="2050" width="47" style="11" customWidth="1"/>
    <col min="2051" max="2051" width="21.140625" style="11" customWidth="1"/>
    <col min="2052" max="2054" width="18.5703125" style="11" customWidth="1"/>
    <col min="2055" max="2055" width="18.5703125" style="11" bestFit="1" customWidth="1"/>
    <col min="2056" max="2056" width="15.85546875" style="11" bestFit="1" customWidth="1"/>
    <col min="2057" max="2058" width="15.7109375" style="11" bestFit="1" customWidth="1"/>
    <col min="2059" max="2059" width="16.28515625" style="11" bestFit="1" customWidth="1"/>
    <col min="2060" max="2305" width="9.140625" style="11"/>
    <col min="2306" max="2306" width="47" style="11" customWidth="1"/>
    <col min="2307" max="2307" width="21.140625" style="11" customWidth="1"/>
    <col min="2308" max="2310" width="18.5703125" style="11" customWidth="1"/>
    <col min="2311" max="2311" width="18.5703125" style="11" bestFit="1" customWidth="1"/>
    <col min="2312" max="2312" width="15.85546875" style="11" bestFit="1" customWidth="1"/>
    <col min="2313" max="2314" width="15.7109375" style="11" bestFit="1" customWidth="1"/>
    <col min="2315" max="2315" width="16.28515625" style="11" bestFit="1" customWidth="1"/>
    <col min="2316" max="2561" width="9.140625" style="11"/>
    <col min="2562" max="2562" width="47" style="11" customWidth="1"/>
    <col min="2563" max="2563" width="21.140625" style="11" customWidth="1"/>
    <col min="2564" max="2566" width="18.5703125" style="11" customWidth="1"/>
    <col min="2567" max="2567" width="18.5703125" style="11" bestFit="1" customWidth="1"/>
    <col min="2568" max="2568" width="15.85546875" style="11" bestFit="1" customWidth="1"/>
    <col min="2569" max="2570" width="15.7109375" style="11" bestFit="1" customWidth="1"/>
    <col min="2571" max="2571" width="16.28515625" style="11" bestFit="1" customWidth="1"/>
    <col min="2572" max="2817" width="9.140625" style="11"/>
    <col min="2818" max="2818" width="47" style="11" customWidth="1"/>
    <col min="2819" max="2819" width="21.140625" style="11" customWidth="1"/>
    <col min="2820" max="2822" width="18.5703125" style="11" customWidth="1"/>
    <col min="2823" max="2823" width="18.5703125" style="11" bestFit="1" customWidth="1"/>
    <col min="2824" max="2824" width="15.85546875" style="11" bestFit="1" customWidth="1"/>
    <col min="2825" max="2826" width="15.7109375" style="11" bestFit="1" customWidth="1"/>
    <col min="2827" max="2827" width="16.28515625" style="11" bestFit="1" customWidth="1"/>
    <col min="2828" max="3073" width="9.140625" style="11"/>
    <col min="3074" max="3074" width="47" style="11" customWidth="1"/>
    <col min="3075" max="3075" width="21.140625" style="11" customWidth="1"/>
    <col min="3076" max="3078" width="18.5703125" style="11" customWidth="1"/>
    <col min="3079" max="3079" width="18.5703125" style="11" bestFit="1" customWidth="1"/>
    <col min="3080" max="3080" width="15.85546875" style="11" bestFit="1" customWidth="1"/>
    <col min="3081" max="3082" width="15.7109375" style="11" bestFit="1" customWidth="1"/>
    <col min="3083" max="3083" width="16.28515625" style="11" bestFit="1" customWidth="1"/>
    <col min="3084" max="3329" width="9.140625" style="11"/>
    <col min="3330" max="3330" width="47" style="11" customWidth="1"/>
    <col min="3331" max="3331" width="21.140625" style="11" customWidth="1"/>
    <col min="3332" max="3334" width="18.5703125" style="11" customWidth="1"/>
    <col min="3335" max="3335" width="18.5703125" style="11" bestFit="1" customWidth="1"/>
    <col min="3336" max="3336" width="15.85546875" style="11" bestFit="1" customWidth="1"/>
    <col min="3337" max="3338" width="15.7109375" style="11" bestFit="1" customWidth="1"/>
    <col min="3339" max="3339" width="16.28515625" style="11" bestFit="1" customWidth="1"/>
    <col min="3340" max="3585" width="9.140625" style="11"/>
    <col min="3586" max="3586" width="47" style="11" customWidth="1"/>
    <col min="3587" max="3587" width="21.140625" style="11" customWidth="1"/>
    <col min="3588" max="3590" width="18.5703125" style="11" customWidth="1"/>
    <col min="3591" max="3591" width="18.5703125" style="11" bestFit="1" customWidth="1"/>
    <col min="3592" max="3592" width="15.85546875" style="11" bestFit="1" customWidth="1"/>
    <col min="3593" max="3594" width="15.7109375" style="11" bestFit="1" customWidth="1"/>
    <col min="3595" max="3595" width="16.28515625" style="11" bestFit="1" customWidth="1"/>
    <col min="3596" max="3841" width="9.140625" style="11"/>
    <col min="3842" max="3842" width="47" style="11" customWidth="1"/>
    <col min="3843" max="3843" width="21.140625" style="11" customWidth="1"/>
    <col min="3844" max="3846" width="18.5703125" style="11" customWidth="1"/>
    <col min="3847" max="3847" width="18.5703125" style="11" bestFit="1" customWidth="1"/>
    <col min="3848" max="3848" width="15.85546875" style="11" bestFit="1" customWidth="1"/>
    <col min="3849" max="3850" width="15.7109375" style="11" bestFit="1" customWidth="1"/>
    <col min="3851" max="3851" width="16.28515625" style="11" bestFit="1" customWidth="1"/>
    <col min="3852" max="4097" width="9.140625" style="11"/>
    <col min="4098" max="4098" width="47" style="11" customWidth="1"/>
    <col min="4099" max="4099" width="21.140625" style="11" customWidth="1"/>
    <col min="4100" max="4102" width="18.5703125" style="11" customWidth="1"/>
    <col min="4103" max="4103" width="18.5703125" style="11" bestFit="1" customWidth="1"/>
    <col min="4104" max="4104" width="15.85546875" style="11" bestFit="1" customWidth="1"/>
    <col min="4105" max="4106" width="15.7109375" style="11" bestFit="1" customWidth="1"/>
    <col min="4107" max="4107" width="16.28515625" style="11" bestFit="1" customWidth="1"/>
    <col min="4108" max="4353" width="9.140625" style="11"/>
    <col min="4354" max="4354" width="47" style="11" customWidth="1"/>
    <col min="4355" max="4355" width="21.140625" style="11" customWidth="1"/>
    <col min="4356" max="4358" width="18.5703125" style="11" customWidth="1"/>
    <col min="4359" max="4359" width="18.5703125" style="11" bestFit="1" customWidth="1"/>
    <col min="4360" max="4360" width="15.85546875" style="11" bestFit="1" customWidth="1"/>
    <col min="4361" max="4362" width="15.7109375" style="11" bestFit="1" customWidth="1"/>
    <col min="4363" max="4363" width="16.28515625" style="11" bestFit="1" customWidth="1"/>
    <col min="4364" max="4609" width="9.140625" style="11"/>
    <col min="4610" max="4610" width="47" style="11" customWidth="1"/>
    <col min="4611" max="4611" width="21.140625" style="11" customWidth="1"/>
    <col min="4612" max="4614" width="18.5703125" style="11" customWidth="1"/>
    <col min="4615" max="4615" width="18.5703125" style="11" bestFit="1" customWidth="1"/>
    <col min="4616" max="4616" width="15.85546875" style="11" bestFit="1" customWidth="1"/>
    <col min="4617" max="4618" width="15.7109375" style="11" bestFit="1" customWidth="1"/>
    <col min="4619" max="4619" width="16.28515625" style="11" bestFit="1" customWidth="1"/>
    <col min="4620" max="4865" width="9.140625" style="11"/>
    <col min="4866" max="4866" width="47" style="11" customWidth="1"/>
    <col min="4867" max="4867" width="21.140625" style="11" customWidth="1"/>
    <col min="4868" max="4870" width="18.5703125" style="11" customWidth="1"/>
    <col min="4871" max="4871" width="18.5703125" style="11" bestFit="1" customWidth="1"/>
    <col min="4872" max="4872" width="15.85546875" style="11" bestFit="1" customWidth="1"/>
    <col min="4873" max="4874" width="15.7109375" style="11" bestFit="1" customWidth="1"/>
    <col min="4875" max="4875" width="16.28515625" style="11" bestFit="1" customWidth="1"/>
    <col min="4876" max="5121" width="9.140625" style="11"/>
    <col min="5122" max="5122" width="47" style="11" customWidth="1"/>
    <col min="5123" max="5123" width="21.140625" style="11" customWidth="1"/>
    <col min="5124" max="5126" width="18.5703125" style="11" customWidth="1"/>
    <col min="5127" max="5127" width="18.5703125" style="11" bestFit="1" customWidth="1"/>
    <col min="5128" max="5128" width="15.85546875" style="11" bestFit="1" customWidth="1"/>
    <col min="5129" max="5130" width="15.7109375" style="11" bestFit="1" customWidth="1"/>
    <col min="5131" max="5131" width="16.28515625" style="11" bestFit="1" customWidth="1"/>
    <col min="5132" max="5377" width="9.140625" style="11"/>
    <col min="5378" max="5378" width="47" style="11" customWidth="1"/>
    <col min="5379" max="5379" width="21.140625" style="11" customWidth="1"/>
    <col min="5380" max="5382" width="18.5703125" style="11" customWidth="1"/>
    <col min="5383" max="5383" width="18.5703125" style="11" bestFit="1" customWidth="1"/>
    <col min="5384" max="5384" width="15.85546875" style="11" bestFit="1" customWidth="1"/>
    <col min="5385" max="5386" width="15.7109375" style="11" bestFit="1" customWidth="1"/>
    <col min="5387" max="5387" width="16.28515625" style="11" bestFit="1" customWidth="1"/>
    <col min="5388" max="5633" width="9.140625" style="11"/>
    <col min="5634" max="5634" width="47" style="11" customWidth="1"/>
    <col min="5635" max="5635" width="21.140625" style="11" customWidth="1"/>
    <col min="5636" max="5638" width="18.5703125" style="11" customWidth="1"/>
    <col min="5639" max="5639" width="18.5703125" style="11" bestFit="1" customWidth="1"/>
    <col min="5640" max="5640" width="15.85546875" style="11" bestFit="1" customWidth="1"/>
    <col min="5641" max="5642" width="15.7109375" style="11" bestFit="1" customWidth="1"/>
    <col min="5643" max="5643" width="16.28515625" style="11" bestFit="1" customWidth="1"/>
    <col min="5644" max="5889" width="9.140625" style="11"/>
    <col min="5890" max="5890" width="47" style="11" customWidth="1"/>
    <col min="5891" max="5891" width="21.140625" style="11" customWidth="1"/>
    <col min="5892" max="5894" width="18.5703125" style="11" customWidth="1"/>
    <col min="5895" max="5895" width="18.5703125" style="11" bestFit="1" customWidth="1"/>
    <col min="5896" max="5896" width="15.85546875" style="11" bestFit="1" customWidth="1"/>
    <col min="5897" max="5898" width="15.7109375" style="11" bestFit="1" customWidth="1"/>
    <col min="5899" max="5899" width="16.28515625" style="11" bestFit="1" customWidth="1"/>
    <col min="5900" max="6145" width="9.140625" style="11"/>
    <col min="6146" max="6146" width="47" style="11" customWidth="1"/>
    <col min="6147" max="6147" width="21.140625" style="11" customWidth="1"/>
    <col min="6148" max="6150" width="18.5703125" style="11" customWidth="1"/>
    <col min="6151" max="6151" width="18.5703125" style="11" bestFit="1" customWidth="1"/>
    <col min="6152" max="6152" width="15.85546875" style="11" bestFit="1" customWidth="1"/>
    <col min="6153" max="6154" width="15.7109375" style="11" bestFit="1" customWidth="1"/>
    <col min="6155" max="6155" width="16.28515625" style="11" bestFit="1" customWidth="1"/>
    <col min="6156" max="6401" width="9.140625" style="11"/>
    <col min="6402" max="6402" width="47" style="11" customWidth="1"/>
    <col min="6403" max="6403" width="21.140625" style="11" customWidth="1"/>
    <col min="6404" max="6406" width="18.5703125" style="11" customWidth="1"/>
    <col min="6407" max="6407" width="18.5703125" style="11" bestFit="1" customWidth="1"/>
    <col min="6408" max="6408" width="15.85546875" style="11" bestFit="1" customWidth="1"/>
    <col min="6409" max="6410" width="15.7109375" style="11" bestFit="1" customWidth="1"/>
    <col min="6411" max="6411" width="16.28515625" style="11" bestFit="1" customWidth="1"/>
    <col min="6412" max="6657" width="9.140625" style="11"/>
    <col min="6658" max="6658" width="47" style="11" customWidth="1"/>
    <col min="6659" max="6659" width="21.140625" style="11" customWidth="1"/>
    <col min="6660" max="6662" width="18.5703125" style="11" customWidth="1"/>
    <col min="6663" max="6663" width="18.5703125" style="11" bestFit="1" customWidth="1"/>
    <col min="6664" max="6664" width="15.85546875" style="11" bestFit="1" customWidth="1"/>
    <col min="6665" max="6666" width="15.7109375" style="11" bestFit="1" customWidth="1"/>
    <col min="6667" max="6667" width="16.28515625" style="11" bestFit="1" customWidth="1"/>
    <col min="6668" max="6913" width="9.140625" style="11"/>
    <col min="6914" max="6914" width="47" style="11" customWidth="1"/>
    <col min="6915" max="6915" width="21.140625" style="11" customWidth="1"/>
    <col min="6916" max="6918" width="18.5703125" style="11" customWidth="1"/>
    <col min="6919" max="6919" width="18.5703125" style="11" bestFit="1" customWidth="1"/>
    <col min="6920" max="6920" width="15.85546875" style="11" bestFit="1" customWidth="1"/>
    <col min="6921" max="6922" width="15.7109375" style="11" bestFit="1" customWidth="1"/>
    <col min="6923" max="6923" width="16.28515625" style="11" bestFit="1" customWidth="1"/>
    <col min="6924" max="7169" width="9.140625" style="11"/>
    <col min="7170" max="7170" width="47" style="11" customWidth="1"/>
    <col min="7171" max="7171" width="21.140625" style="11" customWidth="1"/>
    <col min="7172" max="7174" width="18.5703125" style="11" customWidth="1"/>
    <col min="7175" max="7175" width="18.5703125" style="11" bestFit="1" customWidth="1"/>
    <col min="7176" max="7176" width="15.85546875" style="11" bestFit="1" customWidth="1"/>
    <col min="7177" max="7178" width="15.7109375" style="11" bestFit="1" customWidth="1"/>
    <col min="7179" max="7179" width="16.28515625" style="11" bestFit="1" customWidth="1"/>
    <col min="7180" max="7425" width="9.140625" style="11"/>
    <col min="7426" max="7426" width="47" style="11" customWidth="1"/>
    <col min="7427" max="7427" width="21.140625" style="11" customWidth="1"/>
    <col min="7428" max="7430" width="18.5703125" style="11" customWidth="1"/>
    <col min="7431" max="7431" width="18.5703125" style="11" bestFit="1" customWidth="1"/>
    <col min="7432" max="7432" width="15.85546875" style="11" bestFit="1" customWidth="1"/>
    <col min="7433" max="7434" width="15.7109375" style="11" bestFit="1" customWidth="1"/>
    <col min="7435" max="7435" width="16.28515625" style="11" bestFit="1" customWidth="1"/>
    <col min="7436" max="7681" width="9.140625" style="11"/>
    <col min="7682" max="7682" width="47" style="11" customWidth="1"/>
    <col min="7683" max="7683" width="21.140625" style="11" customWidth="1"/>
    <col min="7684" max="7686" width="18.5703125" style="11" customWidth="1"/>
    <col min="7687" max="7687" width="18.5703125" style="11" bestFit="1" customWidth="1"/>
    <col min="7688" max="7688" width="15.85546875" style="11" bestFit="1" customWidth="1"/>
    <col min="7689" max="7690" width="15.7109375" style="11" bestFit="1" customWidth="1"/>
    <col min="7691" max="7691" width="16.28515625" style="11" bestFit="1" customWidth="1"/>
    <col min="7692" max="7937" width="9.140625" style="11"/>
    <col min="7938" max="7938" width="47" style="11" customWidth="1"/>
    <col min="7939" max="7939" width="21.140625" style="11" customWidth="1"/>
    <col min="7940" max="7942" width="18.5703125" style="11" customWidth="1"/>
    <col min="7943" max="7943" width="18.5703125" style="11" bestFit="1" customWidth="1"/>
    <col min="7944" max="7944" width="15.85546875" style="11" bestFit="1" customWidth="1"/>
    <col min="7945" max="7946" width="15.7109375" style="11" bestFit="1" customWidth="1"/>
    <col min="7947" max="7947" width="16.28515625" style="11" bestFit="1" customWidth="1"/>
    <col min="7948" max="8193" width="9.140625" style="11"/>
    <col min="8194" max="8194" width="47" style="11" customWidth="1"/>
    <col min="8195" max="8195" width="21.140625" style="11" customWidth="1"/>
    <col min="8196" max="8198" width="18.5703125" style="11" customWidth="1"/>
    <col min="8199" max="8199" width="18.5703125" style="11" bestFit="1" customWidth="1"/>
    <col min="8200" max="8200" width="15.85546875" style="11" bestFit="1" customWidth="1"/>
    <col min="8201" max="8202" width="15.7109375" style="11" bestFit="1" customWidth="1"/>
    <col min="8203" max="8203" width="16.28515625" style="11" bestFit="1" customWidth="1"/>
    <col min="8204" max="8449" width="9.140625" style="11"/>
    <col min="8450" max="8450" width="47" style="11" customWidth="1"/>
    <col min="8451" max="8451" width="21.140625" style="11" customWidth="1"/>
    <col min="8452" max="8454" width="18.5703125" style="11" customWidth="1"/>
    <col min="8455" max="8455" width="18.5703125" style="11" bestFit="1" customWidth="1"/>
    <col min="8456" max="8456" width="15.85546875" style="11" bestFit="1" customWidth="1"/>
    <col min="8457" max="8458" width="15.7109375" style="11" bestFit="1" customWidth="1"/>
    <col min="8459" max="8459" width="16.28515625" style="11" bestFit="1" customWidth="1"/>
    <col min="8460" max="8705" width="9.140625" style="11"/>
    <col min="8706" max="8706" width="47" style="11" customWidth="1"/>
    <col min="8707" max="8707" width="21.140625" style="11" customWidth="1"/>
    <col min="8708" max="8710" width="18.5703125" style="11" customWidth="1"/>
    <col min="8711" max="8711" width="18.5703125" style="11" bestFit="1" customWidth="1"/>
    <col min="8712" max="8712" width="15.85546875" style="11" bestFit="1" customWidth="1"/>
    <col min="8713" max="8714" width="15.7109375" style="11" bestFit="1" customWidth="1"/>
    <col min="8715" max="8715" width="16.28515625" style="11" bestFit="1" customWidth="1"/>
    <col min="8716" max="8961" width="9.140625" style="11"/>
    <col min="8962" max="8962" width="47" style="11" customWidth="1"/>
    <col min="8963" max="8963" width="21.140625" style="11" customWidth="1"/>
    <col min="8964" max="8966" width="18.5703125" style="11" customWidth="1"/>
    <col min="8967" max="8967" width="18.5703125" style="11" bestFit="1" customWidth="1"/>
    <col min="8968" max="8968" width="15.85546875" style="11" bestFit="1" customWidth="1"/>
    <col min="8969" max="8970" width="15.7109375" style="11" bestFit="1" customWidth="1"/>
    <col min="8971" max="8971" width="16.28515625" style="11" bestFit="1" customWidth="1"/>
    <col min="8972" max="9217" width="9.140625" style="11"/>
    <col min="9218" max="9218" width="47" style="11" customWidth="1"/>
    <col min="9219" max="9219" width="21.140625" style="11" customWidth="1"/>
    <col min="9220" max="9222" width="18.5703125" style="11" customWidth="1"/>
    <col min="9223" max="9223" width="18.5703125" style="11" bestFit="1" customWidth="1"/>
    <col min="9224" max="9224" width="15.85546875" style="11" bestFit="1" customWidth="1"/>
    <col min="9225" max="9226" width="15.7109375" style="11" bestFit="1" customWidth="1"/>
    <col min="9227" max="9227" width="16.28515625" style="11" bestFit="1" customWidth="1"/>
    <col min="9228" max="9473" width="9.140625" style="11"/>
    <col min="9474" max="9474" width="47" style="11" customWidth="1"/>
    <col min="9475" max="9475" width="21.140625" style="11" customWidth="1"/>
    <col min="9476" max="9478" width="18.5703125" style="11" customWidth="1"/>
    <col min="9479" max="9479" width="18.5703125" style="11" bestFit="1" customWidth="1"/>
    <col min="9480" max="9480" width="15.85546875" style="11" bestFit="1" customWidth="1"/>
    <col min="9481" max="9482" width="15.7109375" style="11" bestFit="1" customWidth="1"/>
    <col min="9483" max="9483" width="16.28515625" style="11" bestFit="1" customWidth="1"/>
    <col min="9484" max="9729" width="9.140625" style="11"/>
    <col min="9730" max="9730" width="47" style="11" customWidth="1"/>
    <col min="9731" max="9731" width="21.140625" style="11" customWidth="1"/>
    <col min="9732" max="9734" width="18.5703125" style="11" customWidth="1"/>
    <col min="9735" max="9735" width="18.5703125" style="11" bestFit="1" customWidth="1"/>
    <col min="9736" max="9736" width="15.85546875" style="11" bestFit="1" customWidth="1"/>
    <col min="9737" max="9738" width="15.7109375" style="11" bestFit="1" customWidth="1"/>
    <col min="9739" max="9739" width="16.28515625" style="11" bestFit="1" customWidth="1"/>
    <col min="9740" max="9985" width="9.140625" style="11"/>
    <col min="9986" max="9986" width="47" style="11" customWidth="1"/>
    <col min="9987" max="9987" width="21.140625" style="11" customWidth="1"/>
    <col min="9988" max="9990" width="18.5703125" style="11" customWidth="1"/>
    <col min="9991" max="9991" width="18.5703125" style="11" bestFit="1" customWidth="1"/>
    <col min="9992" max="9992" width="15.85546875" style="11" bestFit="1" customWidth="1"/>
    <col min="9993" max="9994" width="15.7109375" style="11" bestFit="1" customWidth="1"/>
    <col min="9995" max="9995" width="16.28515625" style="11" bestFit="1" customWidth="1"/>
    <col min="9996" max="10241" width="9.140625" style="11"/>
    <col min="10242" max="10242" width="47" style="11" customWidth="1"/>
    <col min="10243" max="10243" width="21.140625" style="11" customWidth="1"/>
    <col min="10244" max="10246" width="18.5703125" style="11" customWidth="1"/>
    <col min="10247" max="10247" width="18.5703125" style="11" bestFit="1" customWidth="1"/>
    <col min="10248" max="10248" width="15.85546875" style="11" bestFit="1" customWidth="1"/>
    <col min="10249" max="10250" width="15.7109375" style="11" bestFit="1" customWidth="1"/>
    <col min="10251" max="10251" width="16.28515625" style="11" bestFit="1" customWidth="1"/>
    <col min="10252" max="10497" width="9.140625" style="11"/>
    <col min="10498" max="10498" width="47" style="11" customWidth="1"/>
    <col min="10499" max="10499" width="21.140625" style="11" customWidth="1"/>
    <col min="10500" max="10502" width="18.5703125" style="11" customWidth="1"/>
    <col min="10503" max="10503" width="18.5703125" style="11" bestFit="1" customWidth="1"/>
    <col min="10504" max="10504" width="15.85546875" style="11" bestFit="1" customWidth="1"/>
    <col min="10505" max="10506" width="15.7109375" style="11" bestFit="1" customWidth="1"/>
    <col min="10507" max="10507" width="16.28515625" style="11" bestFit="1" customWidth="1"/>
    <col min="10508" max="10753" width="9.140625" style="11"/>
    <col min="10754" max="10754" width="47" style="11" customWidth="1"/>
    <col min="10755" max="10755" width="21.140625" style="11" customWidth="1"/>
    <col min="10756" max="10758" width="18.5703125" style="11" customWidth="1"/>
    <col min="10759" max="10759" width="18.5703125" style="11" bestFit="1" customWidth="1"/>
    <col min="10760" max="10760" width="15.85546875" style="11" bestFit="1" customWidth="1"/>
    <col min="10761" max="10762" width="15.7109375" style="11" bestFit="1" customWidth="1"/>
    <col min="10763" max="10763" width="16.28515625" style="11" bestFit="1" customWidth="1"/>
    <col min="10764" max="11009" width="9.140625" style="11"/>
    <col min="11010" max="11010" width="47" style="11" customWidth="1"/>
    <col min="11011" max="11011" width="21.140625" style="11" customWidth="1"/>
    <col min="11012" max="11014" width="18.5703125" style="11" customWidth="1"/>
    <col min="11015" max="11015" width="18.5703125" style="11" bestFit="1" customWidth="1"/>
    <col min="11016" max="11016" width="15.85546875" style="11" bestFit="1" customWidth="1"/>
    <col min="11017" max="11018" width="15.7109375" style="11" bestFit="1" customWidth="1"/>
    <col min="11019" max="11019" width="16.28515625" style="11" bestFit="1" customWidth="1"/>
    <col min="11020" max="11265" width="9.140625" style="11"/>
    <col min="11266" max="11266" width="47" style="11" customWidth="1"/>
    <col min="11267" max="11267" width="21.140625" style="11" customWidth="1"/>
    <col min="11268" max="11270" width="18.5703125" style="11" customWidth="1"/>
    <col min="11271" max="11271" width="18.5703125" style="11" bestFit="1" customWidth="1"/>
    <col min="11272" max="11272" width="15.85546875" style="11" bestFit="1" customWidth="1"/>
    <col min="11273" max="11274" width="15.7109375" style="11" bestFit="1" customWidth="1"/>
    <col min="11275" max="11275" width="16.28515625" style="11" bestFit="1" customWidth="1"/>
    <col min="11276" max="11521" width="9.140625" style="11"/>
    <col min="11522" max="11522" width="47" style="11" customWidth="1"/>
    <col min="11523" max="11523" width="21.140625" style="11" customWidth="1"/>
    <col min="11524" max="11526" width="18.5703125" style="11" customWidth="1"/>
    <col min="11527" max="11527" width="18.5703125" style="11" bestFit="1" customWidth="1"/>
    <col min="11528" max="11528" width="15.85546875" style="11" bestFit="1" customWidth="1"/>
    <col min="11529" max="11530" width="15.7109375" style="11" bestFit="1" customWidth="1"/>
    <col min="11531" max="11531" width="16.28515625" style="11" bestFit="1" customWidth="1"/>
    <col min="11532" max="11777" width="9.140625" style="11"/>
    <col min="11778" max="11778" width="47" style="11" customWidth="1"/>
    <col min="11779" max="11779" width="21.140625" style="11" customWidth="1"/>
    <col min="11780" max="11782" width="18.5703125" style="11" customWidth="1"/>
    <col min="11783" max="11783" width="18.5703125" style="11" bestFit="1" customWidth="1"/>
    <col min="11784" max="11784" width="15.85546875" style="11" bestFit="1" customWidth="1"/>
    <col min="11785" max="11786" width="15.7109375" style="11" bestFit="1" customWidth="1"/>
    <col min="11787" max="11787" width="16.28515625" style="11" bestFit="1" customWidth="1"/>
    <col min="11788" max="12033" width="9.140625" style="11"/>
    <col min="12034" max="12034" width="47" style="11" customWidth="1"/>
    <col min="12035" max="12035" width="21.140625" style="11" customWidth="1"/>
    <col min="12036" max="12038" width="18.5703125" style="11" customWidth="1"/>
    <col min="12039" max="12039" width="18.5703125" style="11" bestFit="1" customWidth="1"/>
    <col min="12040" max="12040" width="15.85546875" style="11" bestFit="1" customWidth="1"/>
    <col min="12041" max="12042" width="15.7109375" style="11" bestFit="1" customWidth="1"/>
    <col min="12043" max="12043" width="16.28515625" style="11" bestFit="1" customWidth="1"/>
    <col min="12044" max="12289" width="9.140625" style="11"/>
    <col min="12290" max="12290" width="47" style="11" customWidth="1"/>
    <col min="12291" max="12291" width="21.140625" style="11" customWidth="1"/>
    <col min="12292" max="12294" width="18.5703125" style="11" customWidth="1"/>
    <col min="12295" max="12295" width="18.5703125" style="11" bestFit="1" customWidth="1"/>
    <col min="12296" max="12296" width="15.85546875" style="11" bestFit="1" customWidth="1"/>
    <col min="12297" max="12298" width="15.7109375" style="11" bestFit="1" customWidth="1"/>
    <col min="12299" max="12299" width="16.28515625" style="11" bestFit="1" customWidth="1"/>
    <col min="12300" max="12545" width="9.140625" style="11"/>
    <col min="12546" max="12546" width="47" style="11" customWidth="1"/>
    <col min="12547" max="12547" width="21.140625" style="11" customWidth="1"/>
    <col min="12548" max="12550" width="18.5703125" style="11" customWidth="1"/>
    <col min="12551" max="12551" width="18.5703125" style="11" bestFit="1" customWidth="1"/>
    <col min="12552" max="12552" width="15.85546875" style="11" bestFit="1" customWidth="1"/>
    <col min="12553" max="12554" width="15.7109375" style="11" bestFit="1" customWidth="1"/>
    <col min="12555" max="12555" width="16.28515625" style="11" bestFit="1" customWidth="1"/>
    <col min="12556" max="12801" width="9.140625" style="11"/>
    <col min="12802" max="12802" width="47" style="11" customWidth="1"/>
    <col min="12803" max="12803" width="21.140625" style="11" customWidth="1"/>
    <col min="12804" max="12806" width="18.5703125" style="11" customWidth="1"/>
    <col min="12807" max="12807" width="18.5703125" style="11" bestFit="1" customWidth="1"/>
    <col min="12808" max="12808" width="15.85546875" style="11" bestFit="1" customWidth="1"/>
    <col min="12809" max="12810" width="15.7109375" style="11" bestFit="1" customWidth="1"/>
    <col min="12811" max="12811" width="16.28515625" style="11" bestFit="1" customWidth="1"/>
    <col min="12812" max="13057" width="9.140625" style="11"/>
    <col min="13058" max="13058" width="47" style="11" customWidth="1"/>
    <col min="13059" max="13059" width="21.140625" style="11" customWidth="1"/>
    <col min="13060" max="13062" width="18.5703125" style="11" customWidth="1"/>
    <col min="13063" max="13063" width="18.5703125" style="11" bestFit="1" customWidth="1"/>
    <col min="13064" max="13064" width="15.85546875" style="11" bestFit="1" customWidth="1"/>
    <col min="13065" max="13066" width="15.7109375" style="11" bestFit="1" customWidth="1"/>
    <col min="13067" max="13067" width="16.28515625" style="11" bestFit="1" customWidth="1"/>
    <col min="13068" max="13313" width="9.140625" style="11"/>
    <col min="13314" max="13314" width="47" style="11" customWidth="1"/>
    <col min="13315" max="13315" width="21.140625" style="11" customWidth="1"/>
    <col min="13316" max="13318" width="18.5703125" style="11" customWidth="1"/>
    <col min="13319" max="13319" width="18.5703125" style="11" bestFit="1" customWidth="1"/>
    <col min="13320" max="13320" width="15.85546875" style="11" bestFit="1" customWidth="1"/>
    <col min="13321" max="13322" width="15.7109375" style="11" bestFit="1" customWidth="1"/>
    <col min="13323" max="13323" width="16.28515625" style="11" bestFit="1" customWidth="1"/>
    <col min="13324" max="13569" width="9.140625" style="11"/>
    <col min="13570" max="13570" width="47" style="11" customWidth="1"/>
    <col min="13571" max="13571" width="21.140625" style="11" customWidth="1"/>
    <col min="13572" max="13574" width="18.5703125" style="11" customWidth="1"/>
    <col min="13575" max="13575" width="18.5703125" style="11" bestFit="1" customWidth="1"/>
    <col min="13576" max="13576" width="15.85546875" style="11" bestFit="1" customWidth="1"/>
    <col min="13577" max="13578" width="15.7109375" style="11" bestFit="1" customWidth="1"/>
    <col min="13579" max="13579" width="16.28515625" style="11" bestFit="1" customWidth="1"/>
    <col min="13580" max="13825" width="9.140625" style="11"/>
    <col min="13826" max="13826" width="47" style="11" customWidth="1"/>
    <col min="13827" max="13827" width="21.140625" style="11" customWidth="1"/>
    <col min="13828" max="13830" width="18.5703125" style="11" customWidth="1"/>
    <col min="13831" max="13831" width="18.5703125" style="11" bestFit="1" customWidth="1"/>
    <col min="13832" max="13832" width="15.85546875" style="11" bestFit="1" customWidth="1"/>
    <col min="13833" max="13834" width="15.7109375" style="11" bestFit="1" customWidth="1"/>
    <col min="13835" max="13835" width="16.28515625" style="11" bestFit="1" customWidth="1"/>
    <col min="13836" max="14081" width="9.140625" style="11"/>
    <col min="14082" max="14082" width="47" style="11" customWidth="1"/>
    <col min="14083" max="14083" width="21.140625" style="11" customWidth="1"/>
    <col min="14084" max="14086" width="18.5703125" style="11" customWidth="1"/>
    <col min="14087" max="14087" width="18.5703125" style="11" bestFit="1" customWidth="1"/>
    <col min="14088" max="14088" width="15.85546875" style="11" bestFit="1" customWidth="1"/>
    <col min="14089" max="14090" width="15.7109375" style="11" bestFit="1" customWidth="1"/>
    <col min="14091" max="14091" width="16.28515625" style="11" bestFit="1" customWidth="1"/>
    <col min="14092" max="14337" width="9.140625" style="11"/>
    <col min="14338" max="14338" width="47" style="11" customWidth="1"/>
    <col min="14339" max="14339" width="21.140625" style="11" customWidth="1"/>
    <col min="14340" max="14342" width="18.5703125" style="11" customWidth="1"/>
    <col min="14343" max="14343" width="18.5703125" style="11" bestFit="1" customWidth="1"/>
    <col min="14344" max="14344" width="15.85546875" style="11" bestFit="1" customWidth="1"/>
    <col min="14345" max="14346" width="15.7109375" style="11" bestFit="1" customWidth="1"/>
    <col min="14347" max="14347" width="16.28515625" style="11" bestFit="1" customWidth="1"/>
    <col min="14348" max="14593" width="9.140625" style="11"/>
    <col min="14594" max="14594" width="47" style="11" customWidth="1"/>
    <col min="14595" max="14595" width="21.140625" style="11" customWidth="1"/>
    <col min="14596" max="14598" width="18.5703125" style="11" customWidth="1"/>
    <col min="14599" max="14599" width="18.5703125" style="11" bestFit="1" customWidth="1"/>
    <col min="14600" max="14600" width="15.85546875" style="11" bestFit="1" customWidth="1"/>
    <col min="14601" max="14602" width="15.7109375" style="11" bestFit="1" customWidth="1"/>
    <col min="14603" max="14603" width="16.28515625" style="11" bestFit="1" customWidth="1"/>
    <col min="14604" max="14849" width="9.140625" style="11"/>
    <col min="14850" max="14850" width="47" style="11" customWidth="1"/>
    <col min="14851" max="14851" width="21.140625" style="11" customWidth="1"/>
    <col min="14852" max="14854" width="18.5703125" style="11" customWidth="1"/>
    <col min="14855" max="14855" width="18.5703125" style="11" bestFit="1" customWidth="1"/>
    <col min="14856" max="14856" width="15.85546875" style="11" bestFit="1" customWidth="1"/>
    <col min="14857" max="14858" width="15.7109375" style="11" bestFit="1" customWidth="1"/>
    <col min="14859" max="14859" width="16.28515625" style="11" bestFit="1" customWidth="1"/>
    <col min="14860" max="15105" width="9.140625" style="11"/>
    <col min="15106" max="15106" width="47" style="11" customWidth="1"/>
    <col min="15107" max="15107" width="21.140625" style="11" customWidth="1"/>
    <col min="15108" max="15110" width="18.5703125" style="11" customWidth="1"/>
    <col min="15111" max="15111" width="18.5703125" style="11" bestFit="1" customWidth="1"/>
    <col min="15112" max="15112" width="15.85546875" style="11" bestFit="1" customWidth="1"/>
    <col min="15113" max="15114" width="15.7109375" style="11" bestFit="1" customWidth="1"/>
    <col min="15115" max="15115" width="16.28515625" style="11" bestFit="1" customWidth="1"/>
    <col min="15116" max="15361" width="9.140625" style="11"/>
    <col min="15362" max="15362" width="47" style="11" customWidth="1"/>
    <col min="15363" max="15363" width="21.140625" style="11" customWidth="1"/>
    <col min="15364" max="15366" width="18.5703125" style="11" customWidth="1"/>
    <col min="15367" max="15367" width="18.5703125" style="11" bestFit="1" customWidth="1"/>
    <col min="15368" max="15368" width="15.85546875" style="11" bestFit="1" customWidth="1"/>
    <col min="15369" max="15370" width="15.7109375" style="11" bestFit="1" customWidth="1"/>
    <col min="15371" max="15371" width="16.28515625" style="11" bestFit="1" customWidth="1"/>
    <col min="15372" max="15617" width="9.140625" style="11"/>
    <col min="15618" max="15618" width="47" style="11" customWidth="1"/>
    <col min="15619" max="15619" width="21.140625" style="11" customWidth="1"/>
    <col min="15620" max="15622" width="18.5703125" style="11" customWidth="1"/>
    <col min="15623" max="15623" width="18.5703125" style="11" bestFit="1" customWidth="1"/>
    <col min="15624" max="15624" width="15.85546875" style="11" bestFit="1" customWidth="1"/>
    <col min="15625" max="15626" width="15.7109375" style="11" bestFit="1" customWidth="1"/>
    <col min="15627" max="15627" width="16.28515625" style="11" bestFit="1" customWidth="1"/>
    <col min="15628" max="15873" width="9.140625" style="11"/>
    <col min="15874" max="15874" width="47" style="11" customWidth="1"/>
    <col min="15875" max="15875" width="21.140625" style="11" customWidth="1"/>
    <col min="15876" max="15878" width="18.5703125" style="11" customWidth="1"/>
    <col min="15879" max="15879" width="18.5703125" style="11" bestFit="1" customWidth="1"/>
    <col min="15880" max="15880" width="15.85546875" style="11" bestFit="1" customWidth="1"/>
    <col min="15881" max="15882" width="15.7109375" style="11" bestFit="1" customWidth="1"/>
    <col min="15883" max="15883" width="16.28515625" style="11" bestFit="1" customWidth="1"/>
    <col min="15884" max="16129" width="9.140625" style="11"/>
    <col min="16130" max="16130" width="47" style="11" customWidth="1"/>
    <col min="16131" max="16131" width="21.140625" style="11" customWidth="1"/>
    <col min="16132" max="16134" width="18.5703125" style="11" customWidth="1"/>
    <col min="16135" max="16135" width="18.5703125" style="11" bestFit="1" customWidth="1"/>
    <col min="16136" max="16136" width="15.85546875" style="11" bestFit="1" customWidth="1"/>
    <col min="16137" max="16138" width="15.7109375" style="11" bestFit="1" customWidth="1"/>
    <col min="16139" max="16139" width="16.28515625" style="11" bestFit="1" customWidth="1"/>
    <col min="16140" max="16384" width="9.140625" style="11"/>
  </cols>
  <sheetData>
    <row r="1" spans="1:11">
      <c r="C1" s="110" t="s">
        <v>52</v>
      </c>
      <c r="D1" s="110"/>
      <c r="E1" s="110"/>
      <c r="F1" s="110"/>
    </row>
    <row r="2" spans="1:11" ht="27.75" customHeight="1">
      <c r="C2" s="110" t="s">
        <v>1</v>
      </c>
      <c r="D2" s="110"/>
      <c r="E2" s="110"/>
      <c r="F2" s="110"/>
    </row>
    <row r="3" spans="1:11" ht="18.75" customHeight="1">
      <c r="C3" s="110" t="s">
        <v>185</v>
      </c>
      <c r="D3" s="110"/>
      <c r="E3" s="110"/>
      <c r="F3" s="110"/>
    </row>
    <row r="5" spans="1:11">
      <c r="A5" s="114" t="s">
        <v>194</v>
      </c>
      <c r="B5" s="114"/>
      <c r="C5" s="114"/>
      <c r="D5" s="114"/>
      <c r="E5" s="114"/>
      <c r="F5" s="114"/>
    </row>
    <row r="6" spans="1:11">
      <c r="F6" s="26"/>
    </row>
    <row r="7" spans="1:11" ht="76.5">
      <c r="A7" s="113" t="s">
        <v>53</v>
      </c>
      <c r="B7" s="113"/>
      <c r="C7" s="27" t="s">
        <v>54</v>
      </c>
      <c r="D7" s="27" t="s">
        <v>55</v>
      </c>
      <c r="E7" s="27" t="s">
        <v>195</v>
      </c>
      <c r="F7" s="27" t="s">
        <v>196</v>
      </c>
      <c r="I7" s="28"/>
    </row>
    <row r="8" spans="1:11" s="36" customFormat="1" ht="25.5">
      <c r="A8" s="29">
        <v>1</v>
      </c>
      <c r="B8" s="29" t="s">
        <v>56</v>
      </c>
      <c r="C8" s="30">
        <f>C9+C10</f>
        <v>5581077.6587259769</v>
      </c>
      <c r="D8" s="30">
        <f>D9+D10</f>
        <v>10941</v>
      </c>
      <c r="E8" s="31" t="s">
        <v>57</v>
      </c>
      <c r="F8" s="31" t="s">
        <v>57</v>
      </c>
      <c r="G8" s="32">
        <f>C8+C42+C45+C48</f>
        <v>12157374.858725976</v>
      </c>
      <c r="H8" s="33"/>
      <c r="I8" s="34">
        <f>'[1]Прил 3 Расчет НВВ'!S11*1000</f>
        <v>12157374.858725976</v>
      </c>
      <c r="J8" s="11"/>
      <c r="K8" s="35">
        <f>G8-I8</f>
        <v>0</v>
      </c>
    </row>
    <row r="9" spans="1:11">
      <c r="A9" s="13"/>
      <c r="B9" s="13" t="s">
        <v>5</v>
      </c>
      <c r="C9" s="37">
        <f>'[1]Ставки за ед.'!C36*'[1]2018'!C4</f>
        <v>5099698.8587259771</v>
      </c>
      <c r="D9" s="38">
        <f>'[1]2018'!D4</f>
        <v>9938</v>
      </c>
      <c r="E9" s="39">
        <f>C9/D9</f>
        <v>513.15142470577348</v>
      </c>
      <c r="F9" s="31" t="s">
        <v>57</v>
      </c>
      <c r="K9" s="40"/>
    </row>
    <row r="10" spans="1:11">
      <c r="A10" s="13"/>
      <c r="B10" s="13" t="s">
        <v>58</v>
      </c>
      <c r="C10" s="37">
        <f>'[1]Ставки за ед.'!C37*'[1]2018'!C3</f>
        <v>481378.80000000005</v>
      </c>
      <c r="D10" s="38">
        <f>'[1]2018'!$D$3</f>
        <v>1003</v>
      </c>
      <c r="E10" s="39">
        <f>C10/D10</f>
        <v>479.93898305084753</v>
      </c>
      <c r="F10" s="31" t="s">
        <v>57</v>
      </c>
      <c r="H10" s="33"/>
      <c r="K10" s="41"/>
    </row>
    <row r="11" spans="1:11" s="36" customFormat="1" ht="38.25">
      <c r="A11" s="29">
        <v>2</v>
      </c>
      <c r="B11" s="29" t="s">
        <v>59</v>
      </c>
      <c r="C11" s="31" t="s">
        <v>57</v>
      </c>
      <c r="D11" s="31" t="s">
        <v>57</v>
      </c>
      <c r="E11" s="31" t="s">
        <v>57</v>
      </c>
      <c r="F11" s="31" t="s">
        <v>57</v>
      </c>
      <c r="G11" s="26"/>
      <c r="H11" s="11"/>
      <c r="I11" s="11"/>
      <c r="J11" s="11"/>
      <c r="K11" s="42"/>
    </row>
    <row r="12" spans="1:11" s="36" customFormat="1" ht="38.25">
      <c r="A12" s="29">
        <v>3</v>
      </c>
      <c r="B12" s="29" t="s">
        <v>60</v>
      </c>
      <c r="C12" s="31">
        <f>+C13+C16+C22+C23+C21</f>
        <v>208701571.77941999</v>
      </c>
      <c r="D12" s="31" t="s">
        <v>57</v>
      </c>
      <c r="E12" s="31" t="s">
        <v>57</v>
      </c>
      <c r="F12" s="31" t="s">
        <v>57</v>
      </c>
      <c r="G12" s="26"/>
      <c r="H12" s="11"/>
      <c r="I12" s="11"/>
      <c r="J12" s="11"/>
    </row>
    <row r="13" spans="1:11" s="47" customFormat="1">
      <c r="A13" s="43"/>
      <c r="B13" s="44" t="s">
        <v>61</v>
      </c>
      <c r="C13" s="45">
        <f>C14+C15</f>
        <v>23966771.770450003</v>
      </c>
      <c r="D13" s="46" t="s">
        <v>57</v>
      </c>
      <c r="E13" s="46" t="s">
        <v>57</v>
      </c>
      <c r="F13" s="46" t="s">
        <v>57</v>
      </c>
      <c r="G13" s="26"/>
      <c r="H13" s="11"/>
      <c r="I13" s="11"/>
      <c r="J13" s="11"/>
    </row>
    <row r="14" spans="1:11">
      <c r="A14" s="13"/>
      <c r="B14" s="27" t="s">
        <v>23</v>
      </c>
      <c r="C14" s="48">
        <f>'[1]Приложение 4 до 15 кВт'!E14+'[1]Приложение 4 до 150 кВт'!E14+'[1]Приложение 4 свыше 150 кВт'!E14</f>
        <v>20893186.166750003</v>
      </c>
      <c r="D14" s="48">
        <f>'[1]Приложение 4 до 15 кВт'!F14+'[1]Приложение 4 до 150 кВт'!F14+'[1]Приложение 4 свыше 150 кВт'!F14</f>
        <v>876</v>
      </c>
      <c r="E14" s="49">
        <f>C14/D14</f>
        <v>23850.669140125574</v>
      </c>
      <c r="F14" s="50">
        <f>E14/'[1]Индексы 2 квартал 2017'!$B$21</f>
        <v>4685.7896149559083</v>
      </c>
      <c r="H14" s="33"/>
    </row>
    <row r="15" spans="1:11">
      <c r="A15" s="13"/>
      <c r="B15" s="27" t="s">
        <v>25</v>
      </c>
      <c r="C15" s="48">
        <f>'[1]Приложение 4 до 15 кВт'!E15+'[1]Приложение 4 до 150 кВт'!E15+'[1]Приложение 4 свыше 150 кВт'!E15</f>
        <v>3073585.6036999999</v>
      </c>
      <c r="D15" s="48">
        <f>'[1]Приложение 4 до 15 кВт'!F15+'[1]Приложение 4 до 150 кВт'!F15+'[1]Приложение 4 свыше 150 кВт'!F15</f>
        <v>395</v>
      </c>
      <c r="E15" s="49">
        <f>C15/D15</f>
        <v>7781.2293764556962</v>
      </c>
      <c r="F15" s="50">
        <f>E15/'[1]Индексы 2 квартал 2017'!$B$21</f>
        <v>1528.7287576533786</v>
      </c>
    </row>
    <row r="16" spans="1:11" s="47" customFormat="1">
      <c r="A16" s="43"/>
      <c r="B16" s="44" t="s">
        <v>62</v>
      </c>
      <c r="C16" s="45">
        <f>SUM(C17:C20)</f>
        <v>107019147.14897001</v>
      </c>
      <c r="D16" s="46" t="s">
        <v>57</v>
      </c>
      <c r="E16" s="46" t="s">
        <v>57</v>
      </c>
      <c r="F16" s="46" t="s">
        <v>57</v>
      </c>
      <c r="G16" s="26"/>
      <c r="H16" s="11"/>
      <c r="I16" s="11"/>
      <c r="J16" s="11"/>
    </row>
    <row r="17" spans="1:10">
      <c r="A17" s="13"/>
      <c r="B17" s="27" t="s">
        <v>23</v>
      </c>
      <c r="C17" s="48">
        <f>'[1]Приложение 4 до 15 кВт'!E17+'[1]Приложение 4 до 150 кВт'!E17+'[1]Приложение 4 свыше 150 кВт'!E17</f>
        <v>12960188.265920002</v>
      </c>
      <c r="D17" s="48">
        <f>'[1]Приложение 4 до 15 кВт'!F17+'[1]Приложение 4 до 150 кВт'!F17+'[1]Приложение 4 свыше 150 кВт'!F17</f>
        <v>1148</v>
      </c>
      <c r="E17" s="49">
        <f t="shared" ref="E17:E22" si="0">C17/D17</f>
        <v>11289.362600975612</v>
      </c>
      <c r="F17" s="50">
        <f>E17/'[1]Индексы 2 квартал 2017'!$B$18</f>
        <v>1994.5870319744897</v>
      </c>
    </row>
    <row r="18" spans="1:10">
      <c r="A18" s="13"/>
      <c r="B18" s="27" t="s">
        <v>28</v>
      </c>
      <c r="C18" s="48">
        <f>'[1]Приложение 4 до 15 кВт'!E18+'[1]Приложение 4 до 150 кВт'!E18+'[1]Приложение 4 свыше 150 кВт'!E18</f>
        <v>14878420.788699999</v>
      </c>
      <c r="D18" s="48">
        <f>'[1]Приложение 4 до 15 кВт'!F18+'[1]Приложение 4 до 150 кВт'!F18+'[1]Приложение 4 свыше 150 кВт'!F18</f>
        <v>795</v>
      </c>
      <c r="E18" s="49">
        <f t="shared" si="0"/>
        <v>18714.994702767293</v>
      </c>
      <c r="F18" s="50">
        <f>E18/'[1]Индексы 2 квартал 2017'!$B$18</f>
        <v>3306.5361665666596</v>
      </c>
    </row>
    <row r="19" spans="1:10">
      <c r="A19" s="13"/>
      <c r="B19" s="27" t="s">
        <v>25</v>
      </c>
      <c r="C19" s="48">
        <f>'[1]Приложение 4 до 15 кВт'!E19+'[1]Приложение 4 до 150 кВт'!E19+'[1]Приложение 4 свыше 150 кВт'!E19</f>
        <v>16939211.682149999</v>
      </c>
      <c r="D19" s="48">
        <f>'[1]Приложение 4 до 15 кВт'!F19+'[1]Приложение 4 до 150 кВт'!F19+'[1]Приложение 4 свыше 150 кВт'!F19</f>
        <v>130</v>
      </c>
      <c r="E19" s="49">
        <f t="shared" si="0"/>
        <v>130301.62832423075</v>
      </c>
      <c r="F19" s="50">
        <f>E19/'[1]Индексы 2 квартал 2017'!$B$18</f>
        <v>23021.489103220982</v>
      </c>
    </row>
    <row r="20" spans="1:10">
      <c r="A20" s="13"/>
      <c r="B20" s="27" t="s">
        <v>29</v>
      </c>
      <c r="C20" s="48">
        <f>'[1]Приложение 4 до 15 кВт'!E20+'[1]Приложение 4 до 150 кВт'!E20+'[1]Приложение 4 свыше 150 кВт'!E20</f>
        <v>62241326.412200004</v>
      </c>
      <c r="D20" s="48">
        <f>'[1]Приложение 4 до 15 кВт'!F20+'[1]Приложение 4 до 150 кВт'!F20+'[1]Приложение 4 свыше 150 кВт'!F20</f>
        <v>2839</v>
      </c>
      <c r="E20" s="49">
        <f t="shared" si="0"/>
        <v>21923.679609792183</v>
      </c>
      <c r="F20" s="50">
        <f>E20/'[1]Индексы 2 квартал 2017'!$B$18</f>
        <v>3873.4416271717637</v>
      </c>
    </row>
    <row r="21" spans="1:10">
      <c r="A21" s="13"/>
      <c r="B21" s="23" t="s">
        <v>188</v>
      </c>
      <c r="C21" s="48">
        <f>'[1]Приложение 4 до 15 кВт'!C21+'[1]Приложение 4 до 15 кВт'!C21+'[1]Приложение 4 до 150 кВт'!C21</f>
        <v>24879983.129999999</v>
      </c>
      <c r="D21" s="48">
        <f>'[1]Приложение 4 до 15 кВт'!F21+'[1]Приложение 4 до 150 кВт'!F21+'[1]Приложение 4 свыше 150 кВт'!F21</f>
        <v>4709</v>
      </c>
      <c r="E21" s="49">
        <f t="shared" si="0"/>
        <v>5283.4960989594392</v>
      </c>
      <c r="F21" s="51">
        <f>E21/'[1]Индексы 2 квартал 2017'!$B$27</f>
        <v>705.40668877963139</v>
      </c>
    </row>
    <row r="22" spans="1:10" s="47" customFormat="1">
      <c r="A22" s="43"/>
      <c r="B22" s="44" t="s">
        <v>63</v>
      </c>
      <c r="C22" s="52">
        <f>'[1]Приложение 4 до 15 кВт'!E22+'[1]Приложение 4 до 150 кВт'!E22+'[1]Приложение 4 свыше 150 кВт'!E22</f>
        <v>5776833.9800000004</v>
      </c>
      <c r="D22" s="52">
        <f>'[1]Приложение 4 до 15 кВт'!F22+'[1]Приложение 4 до 150 кВт'!F22+'[1]Приложение 4 свыше 150 кВт'!F22</f>
        <v>407</v>
      </c>
      <c r="E22" s="52">
        <f t="shared" si="0"/>
        <v>14193.695282555283</v>
      </c>
      <c r="F22" s="52">
        <f>E22/'[1]Индексы 2 квартал 2017'!$B$27</f>
        <v>1895.0193968698643</v>
      </c>
      <c r="G22" s="26"/>
      <c r="H22" s="11"/>
      <c r="I22" s="11"/>
      <c r="J22" s="11"/>
    </row>
    <row r="23" spans="1:10" s="47" customFormat="1" ht="51">
      <c r="A23" s="43"/>
      <c r="B23" s="44" t="s">
        <v>64</v>
      </c>
      <c r="C23" s="45">
        <f>SUM(C24:C40)</f>
        <v>47058835.75</v>
      </c>
      <c r="D23" s="53" t="s">
        <v>57</v>
      </c>
      <c r="E23" s="53" t="s">
        <v>57</v>
      </c>
      <c r="F23" s="53" t="s">
        <v>57</v>
      </c>
      <c r="G23" s="26"/>
      <c r="H23" s="11"/>
      <c r="I23" s="11"/>
      <c r="J23" s="11"/>
    </row>
    <row r="24" spans="1:10">
      <c r="A24" s="54"/>
      <c r="B24" s="55" t="s">
        <v>33</v>
      </c>
      <c r="C24" s="48">
        <f>'[1]Приложение 4 до 15 кВт'!E24+'[1]Приложение 4 до 150 кВт'!E24+'[1]Приложение 4 свыше 150 кВт'!E24</f>
        <v>684655.83</v>
      </c>
      <c r="D24" s="48">
        <f>'[1]Приложение 4 до 15 кВт'!F24+'[1]Приложение 4 до 150 кВт'!F24+'[1]Приложение 4 свыше 150 кВт'!F24</f>
        <v>15</v>
      </c>
      <c r="E24" s="49">
        <f t="shared" ref="E24:E40" si="1">C24/D24</f>
        <v>45643.721999999994</v>
      </c>
      <c r="F24" s="50">
        <f>E24/'[1]Индексы 2 квартал 2017'!$B$27</f>
        <v>6093.954873164218</v>
      </c>
    </row>
    <row r="25" spans="1:10">
      <c r="A25" s="54"/>
      <c r="B25" s="55" t="s">
        <v>34</v>
      </c>
      <c r="C25" s="48">
        <f>'[1]Приложение 4 до 15 кВт'!E25+'[1]Приложение 4 до 150 кВт'!E25+'[1]Приложение 4 свыше 150 кВт'!E25</f>
        <v>722201.03</v>
      </c>
      <c r="D25" s="48">
        <f>'[1]Приложение 4 до 15 кВт'!F25+'[1]Приложение 4 до 150 кВт'!F25+'[1]Приложение 4 свыше 150 кВт'!F25</f>
        <v>30</v>
      </c>
      <c r="E25" s="49">
        <f t="shared" si="1"/>
        <v>24073.367666666669</v>
      </c>
      <c r="F25" s="50">
        <f>E25/'[1]Индексы 2 квартал 2017'!$B$27</f>
        <v>3214.0677792612373</v>
      </c>
    </row>
    <row r="26" spans="1:10">
      <c r="A26" s="54"/>
      <c r="B26" s="55" t="s">
        <v>35</v>
      </c>
      <c r="C26" s="48">
        <f>'[1]Приложение 4 до 15 кВт'!E26+'[1]Приложение 4 до 150 кВт'!E26+'[1]Приложение 4 свыше 150 кВт'!E26</f>
        <v>749019.03</v>
      </c>
      <c r="D26" s="48">
        <f>'[1]Приложение 4 до 15 кВт'!F26+'[1]Приложение 4 до 150 кВт'!F26+'[1]Приложение 4 свыше 150 кВт'!F26</f>
        <v>50</v>
      </c>
      <c r="E26" s="49">
        <f t="shared" si="1"/>
        <v>14980.3806</v>
      </c>
      <c r="F26" s="50">
        <f>E26/'[1]Индексы 2 квартал 2017'!$B$27</f>
        <v>2000.0508144192256</v>
      </c>
    </row>
    <row r="27" spans="1:10">
      <c r="A27" s="54"/>
      <c r="B27" s="55" t="s">
        <v>36</v>
      </c>
      <c r="C27" s="48">
        <f>'[1]Приложение 4 до 15 кВт'!E27+'[1]Приложение 4 до 150 кВт'!E27+'[1]Приложение 4 свыше 150 кВт'!E27</f>
        <v>867018.23</v>
      </c>
      <c r="D27" s="48">
        <f>'[1]Приложение 4 до 15 кВт'!F27+'[1]Приложение 4 до 150 кВт'!F27+'[1]Приложение 4 свыше 150 кВт'!F27</f>
        <v>15</v>
      </c>
      <c r="E27" s="49">
        <f t="shared" si="1"/>
        <v>57801.215333333334</v>
      </c>
      <c r="F27" s="50">
        <f>E27/'[1]Индексы 2 квартал 2017'!$B$27</f>
        <v>7717.1182020471742</v>
      </c>
    </row>
    <row r="28" spans="1:10">
      <c r="A28" s="54"/>
      <c r="B28" s="55" t="s">
        <v>37</v>
      </c>
      <c r="C28" s="48">
        <f>'[1]Приложение 4 до 15 кВт'!E28+'[1]Приложение 4 до 150 кВт'!E28+'[1]Приложение 4 свыше 150 кВт'!E28</f>
        <v>995744.63</v>
      </c>
      <c r="D28" s="48">
        <f>'[1]Приложение 4 до 15 кВт'!F28+'[1]Приложение 4 до 150 кВт'!F28+'[1]Приложение 4 свыше 150 кВт'!F28</f>
        <v>150</v>
      </c>
      <c r="E28" s="49">
        <f t="shared" si="1"/>
        <v>6638.2975333333334</v>
      </c>
      <c r="F28" s="50">
        <f>E28/'[1]Индексы 2 квартал 2017'!$B$27</f>
        <v>886.28805518469073</v>
      </c>
    </row>
    <row r="29" spans="1:10">
      <c r="A29" s="54"/>
      <c r="B29" s="55" t="s">
        <v>38</v>
      </c>
      <c r="C29" s="48">
        <f>'[1]Приложение 4 до 15 кВт'!E29+'[1]Приложение 4 до 150 кВт'!E29+'[1]Приложение 4 свыше 150 кВт'!E29</f>
        <v>2227487.66</v>
      </c>
      <c r="D29" s="48">
        <f>'[1]Приложение 4 до 15 кВт'!F29+'[1]Приложение 4 до 150 кВт'!F29+'[1]Приложение 4 свыше 150 кВт'!F29</f>
        <v>30</v>
      </c>
      <c r="E29" s="49">
        <f t="shared" si="1"/>
        <v>74249.588666666677</v>
      </c>
      <c r="F29" s="50">
        <f>E29/'[1]Индексы 2 квартал 2017'!$B$27</f>
        <v>9913.1627058299964</v>
      </c>
    </row>
    <row r="30" spans="1:10">
      <c r="A30" s="54"/>
      <c r="B30" s="55" t="s">
        <v>39</v>
      </c>
      <c r="C30" s="48">
        <f>'[1]Приложение 4 до 15 кВт'!E30+'[1]Приложение 4 до 150 кВт'!E30+'[1]Приложение 4 свыше 150 кВт'!E30</f>
        <v>1291815.3500000001</v>
      </c>
      <c r="D30" s="48">
        <f>'[1]Приложение 4 до 15 кВт'!F30+'[1]Приложение 4 до 150 кВт'!F30+'[1]Приложение 4 свыше 150 кВт'!F30</f>
        <v>50</v>
      </c>
      <c r="E30" s="49">
        <f t="shared" si="1"/>
        <v>25836.307000000001</v>
      </c>
      <c r="F30" s="50">
        <f>E30/'[1]Индексы 2 квартал 2017'!$B$27</f>
        <v>3449.4401869158878</v>
      </c>
    </row>
    <row r="31" spans="1:10">
      <c r="A31" s="54"/>
      <c r="B31" s="55" t="s">
        <v>40</v>
      </c>
      <c r="C31" s="48">
        <f>'[1]Приложение 4 до 15 кВт'!E31+'[1]Приложение 4 до 150 кВт'!E31+'[1]Приложение 4 свыше 150 кВт'!E31</f>
        <v>1602881.54</v>
      </c>
      <c r="D31" s="48">
        <f>'[1]Приложение 4 до 15 кВт'!F31+'[1]Приложение 4 до 150 кВт'!F31+'[1]Приложение 4 свыше 150 кВт'!F31</f>
        <v>15</v>
      </c>
      <c r="E31" s="49">
        <f t="shared" si="1"/>
        <v>106858.76933333333</v>
      </c>
      <c r="F31" s="50">
        <f>E31/'[1]Индексы 2 квартал 2017'!$B$27</f>
        <v>14266.858388963061</v>
      </c>
    </row>
    <row r="32" spans="1:10">
      <c r="A32" s="54"/>
      <c r="B32" s="55" t="s">
        <v>41</v>
      </c>
      <c r="C32" s="48">
        <f>'[1]Приложение 4 до 15 кВт'!E32+'[1]Приложение 4 до 150 кВт'!E32+'[1]Приложение 4 свыше 150 кВт'!E32</f>
        <v>1330097.6000000001</v>
      </c>
      <c r="D32" s="48">
        <f>'[1]Приложение 4 до 15 кВт'!F32+'[1]Приложение 4 до 150 кВт'!F32+'[1]Приложение 4 свыше 150 кВт'!F32</f>
        <v>70</v>
      </c>
      <c r="E32" s="49">
        <f t="shared" si="1"/>
        <v>19001.394285714287</v>
      </c>
      <c r="F32" s="50">
        <f>E32/'[1]Индексы 2 квартал 2017'!$B$27</f>
        <v>2536.9017737936297</v>
      </c>
    </row>
    <row r="33" spans="1:10">
      <c r="A33" s="54"/>
      <c r="B33" s="55" t="s">
        <v>65</v>
      </c>
      <c r="C33" s="48">
        <f>'[1]Приложение 4 до 15 кВт'!E33+'[1]Приложение 4 до 150 кВт'!E33+'[1]Приложение 4 свыше 150 кВт'!E33</f>
        <v>0</v>
      </c>
      <c r="D33" s="48">
        <f>'[1]Приложение 4 до 15 кВт'!F33+'[1]Приложение 4 до 150 кВт'!F33+'[1]Приложение 4 свыше 150 кВт'!F33</f>
        <v>0</v>
      </c>
      <c r="E33" s="49">
        <v>0</v>
      </c>
      <c r="F33" s="50">
        <f>E33/'[1]Индексы 2 квартал 2017'!$B$27</f>
        <v>0</v>
      </c>
    </row>
    <row r="34" spans="1:10">
      <c r="A34" s="54"/>
      <c r="B34" s="55" t="s">
        <v>66</v>
      </c>
      <c r="C34" s="48">
        <f>'[1]Приложение 4 до 15 кВт'!E34+'[1]Приложение 4 до 150 кВт'!E34+'[1]Приложение 4 свыше 150 кВт'!E34</f>
        <v>0</v>
      </c>
      <c r="D34" s="48">
        <f>'[1]Приложение 4 до 15 кВт'!F34+'[1]Приложение 4 до 150 кВт'!F34+'[1]Приложение 4 свыше 150 кВт'!F34</f>
        <v>0</v>
      </c>
      <c r="E34" s="49">
        <v>0</v>
      </c>
      <c r="F34" s="50">
        <f>E34/'[1]Индексы 2 квартал 2017'!$B$27</f>
        <v>0</v>
      </c>
    </row>
    <row r="35" spans="1:10">
      <c r="A35" s="54"/>
      <c r="B35" s="55" t="s">
        <v>44</v>
      </c>
      <c r="C35" s="48">
        <f>'[1]Приложение 4 до 15 кВт'!E35+'[1]Приложение 4 до 150 кВт'!E35+'[1]Приложение 4 свыше 150 кВт'!E35</f>
        <v>1988924.84</v>
      </c>
      <c r="D35" s="48">
        <f>'[1]Приложение 4 до 15 кВт'!F35+'[1]Приложение 4 до 150 кВт'!F35+'[1]Приложение 4 свыше 150 кВт'!F35</f>
        <v>407</v>
      </c>
      <c r="E35" s="49">
        <f t="shared" si="1"/>
        <v>4886.7932186732187</v>
      </c>
      <c r="F35" s="50">
        <f>E35/'[1]Индексы 2 квартал 2017'!$B$27</f>
        <v>652.44235229281958</v>
      </c>
    </row>
    <row r="36" spans="1:10">
      <c r="A36" s="54"/>
      <c r="B36" s="55" t="s">
        <v>45</v>
      </c>
      <c r="C36" s="48">
        <f>'[1]Приложение 4 до 15 кВт'!E36+'[1]Приложение 4 до 150 кВт'!E36+'[1]Приложение 4 свыше 150 кВт'!E36</f>
        <v>2513373.73</v>
      </c>
      <c r="D36" s="48">
        <f>'[1]Приложение 4 до 15 кВт'!F36+'[1]Приложение 4 до 150 кВт'!F36+'[1]Приложение 4 свыше 150 кВт'!F36</f>
        <v>630</v>
      </c>
      <c r="E36" s="49">
        <f t="shared" si="1"/>
        <v>3989.482111111111</v>
      </c>
      <c r="F36" s="50">
        <f>E36/'[1]Индексы 2 квартал 2017'!$B$27</f>
        <v>532.64113632992132</v>
      </c>
    </row>
    <row r="37" spans="1:10">
      <c r="A37" s="54"/>
      <c r="B37" s="55" t="s">
        <v>46</v>
      </c>
      <c r="C37" s="48">
        <f>'[1]Приложение 4 до 15 кВт'!E37+'[1]Приложение 4 до 150 кВт'!E37+'[1]Приложение 4 свыше 150 кВт'!E37</f>
        <v>4993502.37</v>
      </c>
      <c r="D37" s="48">
        <f>'[1]Приложение 4 до 15 кВт'!F37+'[1]Приложение 4 до 150 кВт'!F37+'[1]Приложение 4 свыше 150 кВт'!F37</f>
        <v>850</v>
      </c>
      <c r="E37" s="49">
        <f t="shared" si="1"/>
        <v>5874.7086705882357</v>
      </c>
      <c r="F37" s="50">
        <f>E37/'[1]Индексы 2 квартал 2017'!$B$27</f>
        <v>784.34027644702746</v>
      </c>
      <c r="H37" s="26"/>
      <c r="I37" s="26"/>
      <c r="J37" s="56"/>
    </row>
    <row r="38" spans="1:10">
      <c r="A38" s="54"/>
      <c r="B38" s="55" t="s">
        <v>47</v>
      </c>
      <c r="C38" s="48">
        <f>'[1]Приложение 4 до 15 кВт'!E38+'[1]Приложение 4 до 150 кВт'!E38+'[1]Приложение 4 свыше 150 кВт'!E38</f>
        <v>7127356.6500000004</v>
      </c>
      <c r="D38" s="48">
        <f>'[1]Приложение 4 до 15 кВт'!F38+'[1]Приложение 4 до 150 кВт'!F38+'[1]Приложение 4 свыше 150 кВт'!F38</f>
        <v>1100</v>
      </c>
      <c r="E38" s="49">
        <f t="shared" si="1"/>
        <v>6479.4151363636365</v>
      </c>
      <c r="F38" s="50">
        <f>E38/'[1]Индексы 2 квартал 2017'!$B$27</f>
        <v>865.07545211797549</v>
      </c>
      <c r="H38" s="26"/>
      <c r="I38" s="26"/>
      <c r="J38" s="56"/>
    </row>
    <row r="39" spans="1:10">
      <c r="A39" s="54"/>
      <c r="B39" s="55" t="s">
        <v>48</v>
      </c>
      <c r="C39" s="48">
        <f>'[1]Приложение 4 до 15 кВт'!E39+'[1]Приложение 4 до 150 кВт'!E39+'[1]Приложение 4 свыше 150 кВт'!E39</f>
        <v>8796508</v>
      </c>
      <c r="D39" s="48">
        <f>'[1]Приложение 4 до 15 кВт'!F39+'[1]Приложение 4 до 150 кВт'!F39+'[1]Приложение 4 свыше 150 кВт'!F39</f>
        <v>1350</v>
      </c>
      <c r="E39" s="49">
        <f t="shared" si="1"/>
        <v>6515.9318518518521</v>
      </c>
      <c r="F39" s="50">
        <f>E39/'[1]Индексы 2 квартал 2017'!$B$27</f>
        <v>869.95084804430599</v>
      </c>
      <c r="H39" s="26"/>
      <c r="I39" s="26"/>
      <c r="J39" s="56"/>
    </row>
    <row r="40" spans="1:10">
      <c r="A40" s="54"/>
      <c r="B40" s="55" t="s">
        <v>49</v>
      </c>
      <c r="C40" s="48">
        <f>'[1]Приложение 4 до 15 кВт'!E40+'[1]Приложение 4 до 150 кВт'!E40+'[1]Приложение 4 свыше 150 кВт'!E40</f>
        <v>11168249.26</v>
      </c>
      <c r="D40" s="48">
        <f>'[1]Приложение 4 до 15 кВт'!F40+'[1]Приложение 4 до 150 кВт'!F40+'[1]Приложение 4 свыше 150 кВт'!F40</f>
        <v>912</v>
      </c>
      <c r="E40" s="49">
        <f t="shared" si="1"/>
        <v>12245.887346491229</v>
      </c>
      <c r="F40" s="50">
        <f>E40/'[1]Индексы 2 квартал 2017'!$B$27</f>
        <v>1634.964932775865</v>
      </c>
      <c r="H40" s="26"/>
      <c r="I40" s="26"/>
      <c r="J40" s="56"/>
    </row>
    <row r="41" spans="1:10" s="47" customFormat="1" ht="25.5">
      <c r="A41" s="43"/>
      <c r="B41" s="44" t="s">
        <v>67</v>
      </c>
      <c r="C41" s="53" t="s">
        <v>57</v>
      </c>
      <c r="D41" s="53" t="s">
        <v>57</v>
      </c>
      <c r="E41" s="53" t="s">
        <v>57</v>
      </c>
      <c r="F41" s="53" t="s">
        <v>57</v>
      </c>
      <c r="G41" s="57"/>
    </row>
    <row r="42" spans="1:10" s="36" customFormat="1" ht="25.5">
      <c r="A42" s="29">
        <v>4</v>
      </c>
      <c r="B42" s="58" t="s">
        <v>68</v>
      </c>
      <c r="C42" s="59">
        <f>+C43+C44</f>
        <v>3362872.04</v>
      </c>
      <c r="D42" s="59">
        <f>+D43+D44</f>
        <v>10941</v>
      </c>
      <c r="E42" s="60" t="s">
        <v>57</v>
      </c>
      <c r="F42" s="60" t="s">
        <v>57</v>
      </c>
      <c r="G42" s="32"/>
    </row>
    <row r="43" spans="1:10">
      <c r="A43" s="13"/>
      <c r="B43" s="21" t="s">
        <v>5</v>
      </c>
      <c r="C43" s="37">
        <f>'[1]Ставки за ед.'!C38*'[1]2018'!C4</f>
        <v>3095845.56</v>
      </c>
      <c r="D43" s="38">
        <f>+D9</f>
        <v>9938</v>
      </c>
      <c r="E43" s="39">
        <f>C43/D43</f>
        <v>311.51595492050717</v>
      </c>
      <c r="F43" s="22" t="s">
        <v>57</v>
      </c>
    </row>
    <row r="44" spans="1:10">
      <c r="A44" s="13"/>
      <c r="B44" s="21" t="s">
        <v>58</v>
      </c>
      <c r="C44" s="37">
        <f>'[1]Ставки за ед.'!C39*'[1]2018'!C3</f>
        <v>267026.48</v>
      </c>
      <c r="D44" s="38">
        <f>+D10</f>
        <v>1003</v>
      </c>
      <c r="E44" s="39">
        <f>C44/D44</f>
        <v>266.22779661016949</v>
      </c>
      <c r="F44" s="22" t="s">
        <v>57</v>
      </c>
    </row>
    <row r="45" spans="1:10" s="36" customFormat="1" ht="51">
      <c r="A45" s="29">
        <v>5</v>
      </c>
      <c r="B45" s="58" t="s">
        <v>69</v>
      </c>
      <c r="C45" s="59">
        <f>+C46</f>
        <v>2132727.96</v>
      </c>
      <c r="D45" s="59">
        <f>+D46</f>
        <v>9938</v>
      </c>
      <c r="E45" s="60" t="s">
        <v>57</v>
      </c>
      <c r="F45" s="60" t="s">
        <v>57</v>
      </c>
      <c r="G45" s="32"/>
    </row>
    <row r="46" spans="1:10">
      <c r="A46" s="13"/>
      <c r="B46" s="21" t="s">
        <v>5</v>
      </c>
      <c r="C46" s="37">
        <f>'[1]Ставки за ед.'!C41*'[1]2018'!C4</f>
        <v>2132727.96</v>
      </c>
      <c r="D46" s="38">
        <f>+D9</f>
        <v>9938</v>
      </c>
      <c r="E46" s="39">
        <f>C46/D46</f>
        <v>214.60333668746227</v>
      </c>
      <c r="F46" s="22" t="s">
        <v>57</v>
      </c>
    </row>
    <row r="47" spans="1:10">
      <c r="A47" s="13"/>
      <c r="B47" s="21" t="s">
        <v>58</v>
      </c>
      <c r="C47" s="22" t="s">
        <v>57</v>
      </c>
      <c r="D47" s="22" t="s">
        <v>57</v>
      </c>
      <c r="E47" s="22" t="s">
        <v>57</v>
      </c>
      <c r="F47" s="22" t="s">
        <v>57</v>
      </c>
    </row>
    <row r="48" spans="1:10" s="36" customFormat="1" ht="114.75">
      <c r="A48" s="29">
        <v>6</v>
      </c>
      <c r="B48" s="58" t="s">
        <v>70</v>
      </c>
      <c r="C48" s="59">
        <f>+C49</f>
        <v>1080697.2</v>
      </c>
      <c r="D48" s="59">
        <f>+D49</f>
        <v>9938</v>
      </c>
      <c r="E48" s="60" t="s">
        <v>57</v>
      </c>
      <c r="F48" s="60" t="s">
        <v>57</v>
      </c>
      <c r="G48" s="32"/>
    </row>
    <row r="49" spans="1:11">
      <c r="A49" s="13"/>
      <c r="B49" s="21" t="s">
        <v>5</v>
      </c>
      <c r="C49" s="37">
        <f>'[1]Ставки за ед.'!C40*'[1]2018'!C4</f>
        <v>1080697.2</v>
      </c>
      <c r="D49" s="38">
        <f>+D9</f>
        <v>9938</v>
      </c>
      <c r="E49" s="39">
        <f>C49/D49</f>
        <v>108.74393238076071</v>
      </c>
      <c r="F49" s="22" t="s">
        <v>57</v>
      </c>
    </row>
    <row r="50" spans="1:11">
      <c r="A50" s="13"/>
      <c r="B50" s="21" t="s">
        <v>58</v>
      </c>
      <c r="C50" s="37">
        <f>'[1]Ставки за ед.'!C40*'[1]2018'!C3</f>
        <v>161156.59999999998</v>
      </c>
      <c r="D50" s="38">
        <f>+D10</f>
        <v>1003</v>
      </c>
      <c r="E50" s="39">
        <f>C50/D50</f>
        <v>160.67457627118642</v>
      </c>
      <c r="F50" s="22" t="s">
        <v>57</v>
      </c>
    </row>
    <row r="51" spans="1:11">
      <c r="F51" s="24"/>
    </row>
    <row r="52" spans="1:11" ht="30" customHeight="1">
      <c r="A52" s="109" t="s">
        <v>71</v>
      </c>
      <c r="B52" s="109"/>
      <c r="C52" s="109"/>
      <c r="D52" s="109"/>
      <c r="E52" s="109"/>
      <c r="F52" s="26"/>
    </row>
    <row r="54" spans="1:11">
      <c r="C54" s="61"/>
      <c r="E54" s="33"/>
    </row>
    <row r="55" spans="1:11" s="26" customFormat="1">
      <c r="A55" s="11"/>
      <c r="B55" s="11"/>
      <c r="C55" s="11"/>
      <c r="D55" s="11"/>
      <c r="E55" s="33"/>
      <c r="F55" s="11"/>
      <c r="H55" s="11"/>
      <c r="I55" s="11"/>
      <c r="J55" s="11"/>
      <c r="K55" s="11"/>
    </row>
    <row r="56" spans="1:11" s="26" customFormat="1">
      <c r="A56" s="11"/>
      <c r="B56" s="11"/>
      <c r="C56" s="33"/>
      <c r="D56" s="11"/>
      <c r="E56" s="33"/>
      <c r="F56" s="11"/>
      <c r="H56" s="11"/>
      <c r="I56" s="11"/>
      <c r="J56" s="11"/>
      <c r="K56" s="11"/>
    </row>
    <row r="58" spans="1:11" s="26" customFormat="1">
      <c r="A58" s="11"/>
      <c r="B58" s="11"/>
      <c r="C58" s="11"/>
      <c r="D58" s="11"/>
      <c r="E58" s="33"/>
      <c r="F58" s="11"/>
      <c r="H58" s="11"/>
      <c r="I58" s="11"/>
      <c r="J58" s="11"/>
      <c r="K58" s="11"/>
    </row>
    <row r="60" spans="1:11" s="26" customFormat="1">
      <c r="A60" s="11"/>
      <c r="B60" s="11"/>
      <c r="C60" s="33"/>
      <c r="D60" s="33"/>
      <c r="E60" s="11"/>
      <c r="F60" s="11"/>
      <c r="H60" s="11"/>
      <c r="I60" s="11"/>
      <c r="J60" s="11"/>
      <c r="K60" s="11"/>
    </row>
    <row r="61" spans="1:11" s="26" customFormat="1">
      <c r="A61" s="11"/>
      <c r="B61" s="11"/>
      <c r="C61" s="11"/>
      <c r="D61" s="33"/>
      <c r="E61" s="11"/>
      <c r="F61" s="11"/>
      <c r="H61" s="11"/>
      <c r="I61" s="11"/>
      <c r="J61" s="11"/>
      <c r="K61" s="11"/>
    </row>
    <row r="62" spans="1:11" s="26" customFormat="1">
      <c r="A62" s="11"/>
      <c r="B62" s="11"/>
      <c r="C62" s="11"/>
      <c r="D62" s="33"/>
      <c r="E62" s="11"/>
      <c r="F62" s="11"/>
      <c r="H62" s="11"/>
      <c r="I62" s="11"/>
      <c r="J62" s="11"/>
      <c r="K62" s="11"/>
    </row>
    <row r="63" spans="1:11" s="26" customFormat="1">
      <c r="A63" s="11"/>
      <c r="B63" s="11"/>
      <c r="C63" s="11"/>
      <c r="D63" s="33"/>
      <c r="E63" s="11"/>
      <c r="F63" s="11"/>
      <c r="H63" s="11"/>
      <c r="I63" s="11"/>
      <c r="J63" s="11"/>
      <c r="K63" s="11"/>
    </row>
  </sheetData>
  <mergeCells count="6">
    <mergeCell ref="A52:E52"/>
    <mergeCell ref="C1:F1"/>
    <mergeCell ref="C2:F2"/>
    <mergeCell ref="C3:F3"/>
    <mergeCell ref="A5:F5"/>
    <mergeCell ref="A7:B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opLeftCell="A13" workbookViewId="0">
      <selection activeCell="J41" sqref="J41"/>
    </sheetView>
  </sheetViews>
  <sheetFormatPr defaultRowHeight="12.75"/>
  <cols>
    <col min="1" max="1" width="9.140625" style="11"/>
    <col min="2" max="2" width="58.28515625" style="11" customWidth="1"/>
    <col min="3" max="3" width="18.28515625" style="11" hidden="1" customWidth="1"/>
    <col min="4" max="4" width="3.7109375" style="11" hidden="1" customWidth="1"/>
    <col min="5" max="5" width="17.7109375" style="11" hidden="1" customWidth="1"/>
    <col min="6" max="6" width="14" style="11" customWidth="1"/>
    <col min="7" max="7" width="15" style="11" customWidth="1"/>
    <col min="8" max="8" width="12.140625" style="11" bestFit="1" customWidth="1"/>
    <col min="9" max="257" width="9.140625" style="11"/>
    <col min="258" max="258" width="58.28515625" style="11" customWidth="1"/>
    <col min="259" max="261" width="0" style="11" hidden="1" customWidth="1"/>
    <col min="262" max="262" width="14" style="11" customWidth="1"/>
    <col min="263" max="263" width="15" style="11" customWidth="1"/>
    <col min="264" max="264" width="12.140625" style="11" bestFit="1" customWidth="1"/>
    <col min="265" max="513" width="9.140625" style="11"/>
    <col min="514" max="514" width="58.28515625" style="11" customWidth="1"/>
    <col min="515" max="517" width="0" style="11" hidden="1" customWidth="1"/>
    <col min="518" max="518" width="14" style="11" customWidth="1"/>
    <col min="519" max="519" width="15" style="11" customWidth="1"/>
    <col min="520" max="520" width="12.140625" style="11" bestFit="1" customWidth="1"/>
    <col min="521" max="769" width="9.140625" style="11"/>
    <col min="770" max="770" width="58.28515625" style="11" customWidth="1"/>
    <col min="771" max="773" width="0" style="11" hidden="1" customWidth="1"/>
    <col min="774" max="774" width="14" style="11" customWidth="1"/>
    <col min="775" max="775" width="15" style="11" customWidth="1"/>
    <col min="776" max="776" width="12.140625" style="11" bestFit="1" customWidth="1"/>
    <col min="777" max="1025" width="9.140625" style="11"/>
    <col min="1026" max="1026" width="58.28515625" style="11" customWidth="1"/>
    <col min="1027" max="1029" width="0" style="11" hidden="1" customWidth="1"/>
    <col min="1030" max="1030" width="14" style="11" customWidth="1"/>
    <col min="1031" max="1031" width="15" style="11" customWidth="1"/>
    <col min="1032" max="1032" width="12.140625" style="11" bestFit="1" customWidth="1"/>
    <col min="1033" max="1281" width="9.140625" style="11"/>
    <col min="1282" max="1282" width="58.28515625" style="11" customWidth="1"/>
    <col min="1283" max="1285" width="0" style="11" hidden="1" customWidth="1"/>
    <col min="1286" max="1286" width="14" style="11" customWidth="1"/>
    <col min="1287" max="1287" width="15" style="11" customWidth="1"/>
    <col min="1288" max="1288" width="12.140625" style="11" bestFit="1" customWidth="1"/>
    <col min="1289" max="1537" width="9.140625" style="11"/>
    <col min="1538" max="1538" width="58.28515625" style="11" customWidth="1"/>
    <col min="1539" max="1541" width="0" style="11" hidden="1" customWidth="1"/>
    <col min="1542" max="1542" width="14" style="11" customWidth="1"/>
    <col min="1543" max="1543" width="15" style="11" customWidth="1"/>
    <col min="1544" max="1544" width="12.140625" style="11" bestFit="1" customWidth="1"/>
    <col min="1545" max="1793" width="9.140625" style="11"/>
    <col min="1794" max="1794" width="58.28515625" style="11" customWidth="1"/>
    <col min="1795" max="1797" width="0" style="11" hidden="1" customWidth="1"/>
    <col min="1798" max="1798" width="14" style="11" customWidth="1"/>
    <col min="1799" max="1799" width="15" style="11" customWidth="1"/>
    <col min="1800" max="1800" width="12.140625" style="11" bestFit="1" customWidth="1"/>
    <col min="1801" max="2049" width="9.140625" style="11"/>
    <col min="2050" max="2050" width="58.28515625" style="11" customWidth="1"/>
    <col min="2051" max="2053" width="0" style="11" hidden="1" customWidth="1"/>
    <col min="2054" max="2054" width="14" style="11" customWidth="1"/>
    <col min="2055" max="2055" width="15" style="11" customWidth="1"/>
    <col min="2056" max="2056" width="12.140625" style="11" bestFit="1" customWidth="1"/>
    <col min="2057" max="2305" width="9.140625" style="11"/>
    <col min="2306" max="2306" width="58.28515625" style="11" customWidth="1"/>
    <col min="2307" max="2309" width="0" style="11" hidden="1" customWidth="1"/>
    <col min="2310" max="2310" width="14" style="11" customWidth="1"/>
    <col min="2311" max="2311" width="15" style="11" customWidth="1"/>
    <col min="2312" max="2312" width="12.140625" style="11" bestFit="1" customWidth="1"/>
    <col min="2313" max="2561" width="9.140625" style="11"/>
    <col min="2562" max="2562" width="58.28515625" style="11" customWidth="1"/>
    <col min="2563" max="2565" width="0" style="11" hidden="1" customWidth="1"/>
    <col min="2566" max="2566" width="14" style="11" customWidth="1"/>
    <col min="2567" max="2567" width="15" style="11" customWidth="1"/>
    <col min="2568" max="2568" width="12.140625" style="11" bestFit="1" customWidth="1"/>
    <col min="2569" max="2817" width="9.140625" style="11"/>
    <col min="2818" max="2818" width="58.28515625" style="11" customWidth="1"/>
    <col min="2819" max="2821" width="0" style="11" hidden="1" customWidth="1"/>
    <col min="2822" max="2822" width="14" style="11" customWidth="1"/>
    <col min="2823" max="2823" width="15" style="11" customWidth="1"/>
    <col min="2824" max="2824" width="12.140625" style="11" bestFit="1" customWidth="1"/>
    <col min="2825" max="3073" width="9.140625" style="11"/>
    <col min="3074" max="3074" width="58.28515625" style="11" customWidth="1"/>
    <col min="3075" max="3077" width="0" style="11" hidden="1" customWidth="1"/>
    <col min="3078" max="3078" width="14" style="11" customWidth="1"/>
    <col min="3079" max="3079" width="15" style="11" customWidth="1"/>
    <col min="3080" max="3080" width="12.140625" style="11" bestFit="1" customWidth="1"/>
    <col min="3081" max="3329" width="9.140625" style="11"/>
    <col min="3330" max="3330" width="58.28515625" style="11" customWidth="1"/>
    <col min="3331" max="3333" width="0" style="11" hidden="1" customWidth="1"/>
    <col min="3334" max="3334" width="14" style="11" customWidth="1"/>
    <col min="3335" max="3335" width="15" style="11" customWidth="1"/>
    <col min="3336" max="3336" width="12.140625" style="11" bestFit="1" customWidth="1"/>
    <col min="3337" max="3585" width="9.140625" style="11"/>
    <col min="3586" max="3586" width="58.28515625" style="11" customWidth="1"/>
    <col min="3587" max="3589" width="0" style="11" hidden="1" customWidth="1"/>
    <col min="3590" max="3590" width="14" style="11" customWidth="1"/>
    <col min="3591" max="3591" width="15" style="11" customWidth="1"/>
    <col min="3592" max="3592" width="12.140625" style="11" bestFit="1" customWidth="1"/>
    <col min="3593" max="3841" width="9.140625" style="11"/>
    <col min="3842" max="3842" width="58.28515625" style="11" customWidth="1"/>
    <col min="3843" max="3845" width="0" style="11" hidden="1" customWidth="1"/>
    <col min="3846" max="3846" width="14" style="11" customWidth="1"/>
    <col min="3847" max="3847" width="15" style="11" customWidth="1"/>
    <col min="3848" max="3848" width="12.140625" style="11" bestFit="1" customWidth="1"/>
    <col min="3849" max="4097" width="9.140625" style="11"/>
    <col min="4098" max="4098" width="58.28515625" style="11" customWidth="1"/>
    <col min="4099" max="4101" width="0" style="11" hidden="1" customWidth="1"/>
    <col min="4102" max="4102" width="14" style="11" customWidth="1"/>
    <col min="4103" max="4103" width="15" style="11" customWidth="1"/>
    <col min="4104" max="4104" width="12.140625" style="11" bestFit="1" customWidth="1"/>
    <col min="4105" max="4353" width="9.140625" style="11"/>
    <col min="4354" max="4354" width="58.28515625" style="11" customWidth="1"/>
    <col min="4355" max="4357" width="0" style="11" hidden="1" customWidth="1"/>
    <col min="4358" max="4358" width="14" style="11" customWidth="1"/>
    <col min="4359" max="4359" width="15" style="11" customWidth="1"/>
    <col min="4360" max="4360" width="12.140625" style="11" bestFit="1" customWidth="1"/>
    <col min="4361" max="4609" width="9.140625" style="11"/>
    <col min="4610" max="4610" width="58.28515625" style="11" customWidth="1"/>
    <col min="4611" max="4613" width="0" style="11" hidden="1" customWidth="1"/>
    <col min="4614" max="4614" width="14" style="11" customWidth="1"/>
    <col min="4615" max="4615" width="15" style="11" customWidth="1"/>
    <col min="4616" max="4616" width="12.140625" style="11" bestFit="1" customWidth="1"/>
    <col min="4617" max="4865" width="9.140625" style="11"/>
    <col min="4866" max="4866" width="58.28515625" style="11" customWidth="1"/>
    <col min="4867" max="4869" width="0" style="11" hidden="1" customWidth="1"/>
    <col min="4870" max="4870" width="14" style="11" customWidth="1"/>
    <col min="4871" max="4871" width="15" style="11" customWidth="1"/>
    <col min="4872" max="4872" width="12.140625" style="11" bestFit="1" customWidth="1"/>
    <col min="4873" max="5121" width="9.140625" style="11"/>
    <col min="5122" max="5122" width="58.28515625" style="11" customWidth="1"/>
    <col min="5123" max="5125" width="0" style="11" hidden="1" customWidth="1"/>
    <col min="5126" max="5126" width="14" style="11" customWidth="1"/>
    <col min="5127" max="5127" width="15" style="11" customWidth="1"/>
    <col min="5128" max="5128" width="12.140625" style="11" bestFit="1" customWidth="1"/>
    <col min="5129" max="5377" width="9.140625" style="11"/>
    <col min="5378" max="5378" width="58.28515625" style="11" customWidth="1"/>
    <col min="5379" max="5381" width="0" style="11" hidden="1" customWidth="1"/>
    <col min="5382" max="5382" width="14" style="11" customWidth="1"/>
    <col min="5383" max="5383" width="15" style="11" customWidth="1"/>
    <col min="5384" max="5384" width="12.140625" style="11" bestFit="1" customWidth="1"/>
    <col min="5385" max="5633" width="9.140625" style="11"/>
    <col min="5634" max="5634" width="58.28515625" style="11" customWidth="1"/>
    <col min="5635" max="5637" width="0" style="11" hidden="1" customWidth="1"/>
    <col min="5638" max="5638" width="14" style="11" customWidth="1"/>
    <col min="5639" max="5639" width="15" style="11" customWidth="1"/>
    <col min="5640" max="5640" width="12.140625" style="11" bestFit="1" customWidth="1"/>
    <col min="5641" max="5889" width="9.140625" style="11"/>
    <col min="5890" max="5890" width="58.28515625" style="11" customWidth="1"/>
    <col min="5891" max="5893" width="0" style="11" hidden="1" customWidth="1"/>
    <col min="5894" max="5894" width="14" style="11" customWidth="1"/>
    <col min="5895" max="5895" width="15" style="11" customWidth="1"/>
    <col min="5896" max="5896" width="12.140625" style="11" bestFit="1" customWidth="1"/>
    <col min="5897" max="6145" width="9.140625" style="11"/>
    <col min="6146" max="6146" width="58.28515625" style="11" customWidth="1"/>
    <col min="6147" max="6149" width="0" style="11" hidden="1" customWidth="1"/>
    <col min="6150" max="6150" width="14" style="11" customWidth="1"/>
    <col min="6151" max="6151" width="15" style="11" customWidth="1"/>
    <col min="6152" max="6152" width="12.140625" style="11" bestFit="1" customWidth="1"/>
    <col min="6153" max="6401" width="9.140625" style="11"/>
    <col min="6402" max="6402" width="58.28515625" style="11" customWidth="1"/>
    <col min="6403" max="6405" width="0" style="11" hidden="1" customWidth="1"/>
    <col min="6406" max="6406" width="14" style="11" customWidth="1"/>
    <col min="6407" max="6407" width="15" style="11" customWidth="1"/>
    <col min="6408" max="6408" width="12.140625" style="11" bestFit="1" customWidth="1"/>
    <col min="6409" max="6657" width="9.140625" style="11"/>
    <col min="6658" max="6658" width="58.28515625" style="11" customWidth="1"/>
    <col min="6659" max="6661" width="0" style="11" hidden="1" customWidth="1"/>
    <col min="6662" max="6662" width="14" style="11" customWidth="1"/>
    <col min="6663" max="6663" width="15" style="11" customWidth="1"/>
    <col min="6664" max="6664" width="12.140625" style="11" bestFit="1" customWidth="1"/>
    <col min="6665" max="6913" width="9.140625" style="11"/>
    <col min="6914" max="6914" width="58.28515625" style="11" customWidth="1"/>
    <col min="6915" max="6917" width="0" style="11" hidden="1" customWidth="1"/>
    <col min="6918" max="6918" width="14" style="11" customWidth="1"/>
    <col min="6919" max="6919" width="15" style="11" customWidth="1"/>
    <col min="6920" max="6920" width="12.140625" style="11" bestFit="1" customWidth="1"/>
    <col min="6921" max="7169" width="9.140625" style="11"/>
    <col min="7170" max="7170" width="58.28515625" style="11" customWidth="1"/>
    <col min="7171" max="7173" width="0" style="11" hidden="1" customWidth="1"/>
    <col min="7174" max="7174" width="14" style="11" customWidth="1"/>
    <col min="7175" max="7175" width="15" style="11" customWidth="1"/>
    <col min="7176" max="7176" width="12.140625" style="11" bestFit="1" customWidth="1"/>
    <col min="7177" max="7425" width="9.140625" style="11"/>
    <col min="7426" max="7426" width="58.28515625" style="11" customWidth="1"/>
    <col min="7427" max="7429" width="0" style="11" hidden="1" customWidth="1"/>
    <col min="7430" max="7430" width="14" style="11" customWidth="1"/>
    <col min="7431" max="7431" width="15" style="11" customWidth="1"/>
    <col min="7432" max="7432" width="12.140625" style="11" bestFit="1" customWidth="1"/>
    <col min="7433" max="7681" width="9.140625" style="11"/>
    <col min="7682" max="7682" width="58.28515625" style="11" customWidth="1"/>
    <col min="7683" max="7685" width="0" style="11" hidden="1" customWidth="1"/>
    <col min="7686" max="7686" width="14" style="11" customWidth="1"/>
    <col min="7687" max="7687" width="15" style="11" customWidth="1"/>
    <col min="7688" max="7688" width="12.140625" style="11" bestFit="1" customWidth="1"/>
    <col min="7689" max="7937" width="9.140625" style="11"/>
    <col min="7938" max="7938" width="58.28515625" style="11" customWidth="1"/>
    <col min="7939" max="7941" width="0" style="11" hidden="1" customWidth="1"/>
    <col min="7942" max="7942" width="14" style="11" customWidth="1"/>
    <col min="7943" max="7943" width="15" style="11" customWidth="1"/>
    <col min="7944" max="7944" width="12.140625" style="11" bestFit="1" customWidth="1"/>
    <col min="7945" max="8193" width="9.140625" style="11"/>
    <col min="8194" max="8194" width="58.28515625" style="11" customWidth="1"/>
    <col min="8195" max="8197" width="0" style="11" hidden="1" customWidth="1"/>
    <col min="8198" max="8198" width="14" style="11" customWidth="1"/>
    <col min="8199" max="8199" width="15" style="11" customWidth="1"/>
    <col min="8200" max="8200" width="12.140625" style="11" bestFit="1" customWidth="1"/>
    <col min="8201" max="8449" width="9.140625" style="11"/>
    <col min="8450" max="8450" width="58.28515625" style="11" customWidth="1"/>
    <col min="8451" max="8453" width="0" style="11" hidden="1" customWidth="1"/>
    <col min="8454" max="8454" width="14" style="11" customWidth="1"/>
    <col min="8455" max="8455" width="15" style="11" customWidth="1"/>
    <col min="8456" max="8456" width="12.140625" style="11" bestFit="1" customWidth="1"/>
    <col min="8457" max="8705" width="9.140625" style="11"/>
    <col min="8706" max="8706" width="58.28515625" style="11" customWidth="1"/>
    <col min="8707" max="8709" width="0" style="11" hidden="1" customWidth="1"/>
    <col min="8710" max="8710" width="14" style="11" customWidth="1"/>
    <col min="8711" max="8711" width="15" style="11" customWidth="1"/>
    <col min="8712" max="8712" width="12.140625" style="11" bestFit="1" customWidth="1"/>
    <col min="8713" max="8961" width="9.140625" style="11"/>
    <col min="8962" max="8962" width="58.28515625" style="11" customWidth="1"/>
    <col min="8963" max="8965" width="0" style="11" hidden="1" customWidth="1"/>
    <col min="8966" max="8966" width="14" style="11" customWidth="1"/>
    <col min="8967" max="8967" width="15" style="11" customWidth="1"/>
    <col min="8968" max="8968" width="12.140625" style="11" bestFit="1" customWidth="1"/>
    <col min="8969" max="9217" width="9.140625" style="11"/>
    <col min="9218" max="9218" width="58.28515625" style="11" customWidth="1"/>
    <col min="9219" max="9221" width="0" style="11" hidden="1" customWidth="1"/>
    <col min="9222" max="9222" width="14" style="11" customWidth="1"/>
    <col min="9223" max="9223" width="15" style="11" customWidth="1"/>
    <col min="9224" max="9224" width="12.140625" style="11" bestFit="1" customWidth="1"/>
    <col min="9225" max="9473" width="9.140625" style="11"/>
    <col min="9474" max="9474" width="58.28515625" style="11" customWidth="1"/>
    <col min="9475" max="9477" width="0" style="11" hidden="1" customWidth="1"/>
    <col min="9478" max="9478" width="14" style="11" customWidth="1"/>
    <col min="9479" max="9479" width="15" style="11" customWidth="1"/>
    <col min="9480" max="9480" width="12.140625" style="11" bestFit="1" customWidth="1"/>
    <col min="9481" max="9729" width="9.140625" style="11"/>
    <col min="9730" max="9730" width="58.28515625" style="11" customWidth="1"/>
    <col min="9731" max="9733" width="0" style="11" hidden="1" customWidth="1"/>
    <col min="9734" max="9734" width="14" style="11" customWidth="1"/>
    <col min="9735" max="9735" width="15" style="11" customWidth="1"/>
    <col min="9736" max="9736" width="12.140625" style="11" bestFit="1" customWidth="1"/>
    <col min="9737" max="9985" width="9.140625" style="11"/>
    <col min="9986" max="9986" width="58.28515625" style="11" customWidth="1"/>
    <col min="9987" max="9989" width="0" style="11" hidden="1" customWidth="1"/>
    <col min="9990" max="9990" width="14" style="11" customWidth="1"/>
    <col min="9991" max="9991" width="15" style="11" customWidth="1"/>
    <col min="9992" max="9992" width="12.140625" style="11" bestFit="1" customWidth="1"/>
    <col min="9993" max="10241" width="9.140625" style="11"/>
    <col min="10242" max="10242" width="58.28515625" style="11" customWidth="1"/>
    <col min="10243" max="10245" width="0" style="11" hidden="1" customWidth="1"/>
    <col min="10246" max="10246" width="14" style="11" customWidth="1"/>
    <col min="10247" max="10247" width="15" style="11" customWidth="1"/>
    <col min="10248" max="10248" width="12.140625" style="11" bestFit="1" customWidth="1"/>
    <col min="10249" max="10497" width="9.140625" style="11"/>
    <col min="10498" max="10498" width="58.28515625" style="11" customWidth="1"/>
    <col min="10499" max="10501" width="0" style="11" hidden="1" customWidth="1"/>
    <col min="10502" max="10502" width="14" style="11" customWidth="1"/>
    <col min="10503" max="10503" width="15" style="11" customWidth="1"/>
    <col min="10504" max="10504" width="12.140625" style="11" bestFit="1" customWidth="1"/>
    <col min="10505" max="10753" width="9.140625" style="11"/>
    <col min="10754" max="10754" width="58.28515625" style="11" customWidth="1"/>
    <col min="10755" max="10757" width="0" style="11" hidden="1" customWidth="1"/>
    <col min="10758" max="10758" width="14" style="11" customWidth="1"/>
    <col min="10759" max="10759" width="15" style="11" customWidth="1"/>
    <col min="10760" max="10760" width="12.140625" style="11" bestFit="1" customWidth="1"/>
    <col min="10761" max="11009" width="9.140625" style="11"/>
    <col min="11010" max="11010" width="58.28515625" style="11" customWidth="1"/>
    <col min="11011" max="11013" width="0" style="11" hidden="1" customWidth="1"/>
    <col min="11014" max="11014" width="14" style="11" customWidth="1"/>
    <col min="11015" max="11015" width="15" style="11" customWidth="1"/>
    <col min="11016" max="11016" width="12.140625" style="11" bestFit="1" customWidth="1"/>
    <col min="11017" max="11265" width="9.140625" style="11"/>
    <col min="11266" max="11266" width="58.28515625" style="11" customWidth="1"/>
    <col min="11267" max="11269" width="0" style="11" hidden="1" customWidth="1"/>
    <col min="11270" max="11270" width="14" style="11" customWidth="1"/>
    <col min="11271" max="11271" width="15" style="11" customWidth="1"/>
    <col min="11272" max="11272" width="12.140625" style="11" bestFit="1" customWidth="1"/>
    <col min="11273" max="11521" width="9.140625" style="11"/>
    <col min="11522" max="11522" width="58.28515625" style="11" customWidth="1"/>
    <col min="11523" max="11525" width="0" style="11" hidden="1" customWidth="1"/>
    <col min="11526" max="11526" width="14" style="11" customWidth="1"/>
    <col min="11527" max="11527" width="15" style="11" customWidth="1"/>
    <col min="11528" max="11528" width="12.140625" style="11" bestFit="1" customWidth="1"/>
    <col min="11529" max="11777" width="9.140625" style="11"/>
    <col min="11778" max="11778" width="58.28515625" style="11" customWidth="1"/>
    <col min="11779" max="11781" width="0" style="11" hidden="1" customWidth="1"/>
    <col min="11782" max="11782" width="14" style="11" customWidth="1"/>
    <col min="11783" max="11783" width="15" style="11" customWidth="1"/>
    <col min="11784" max="11784" width="12.140625" style="11" bestFit="1" customWidth="1"/>
    <col min="11785" max="12033" width="9.140625" style="11"/>
    <col min="12034" max="12034" width="58.28515625" style="11" customWidth="1"/>
    <col min="12035" max="12037" width="0" style="11" hidden="1" customWidth="1"/>
    <col min="12038" max="12038" width="14" style="11" customWidth="1"/>
    <col min="12039" max="12039" width="15" style="11" customWidth="1"/>
    <col min="12040" max="12040" width="12.140625" style="11" bestFit="1" customWidth="1"/>
    <col min="12041" max="12289" width="9.140625" style="11"/>
    <col min="12290" max="12290" width="58.28515625" style="11" customWidth="1"/>
    <col min="12291" max="12293" width="0" style="11" hidden="1" customWidth="1"/>
    <col min="12294" max="12294" width="14" style="11" customWidth="1"/>
    <col min="12295" max="12295" width="15" style="11" customWidth="1"/>
    <col min="12296" max="12296" width="12.140625" style="11" bestFit="1" customWidth="1"/>
    <col min="12297" max="12545" width="9.140625" style="11"/>
    <col min="12546" max="12546" width="58.28515625" style="11" customWidth="1"/>
    <col min="12547" max="12549" width="0" style="11" hidden="1" customWidth="1"/>
    <col min="12550" max="12550" width="14" style="11" customWidth="1"/>
    <col min="12551" max="12551" width="15" style="11" customWidth="1"/>
    <col min="12552" max="12552" width="12.140625" style="11" bestFit="1" customWidth="1"/>
    <col min="12553" max="12801" width="9.140625" style="11"/>
    <col min="12802" max="12802" width="58.28515625" style="11" customWidth="1"/>
    <col min="12803" max="12805" width="0" style="11" hidden="1" customWidth="1"/>
    <col min="12806" max="12806" width="14" style="11" customWidth="1"/>
    <col min="12807" max="12807" width="15" style="11" customWidth="1"/>
    <col min="12808" max="12808" width="12.140625" style="11" bestFit="1" customWidth="1"/>
    <col min="12809" max="13057" width="9.140625" style="11"/>
    <col min="13058" max="13058" width="58.28515625" style="11" customWidth="1"/>
    <col min="13059" max="13061" width="0" style="11" hidden="1" customWidth="1"/>
    <col min="13062" max="13062" width="14" style="11" customWidth="1"/>
    <col min="13063" max="13063" width="15" style="11" customWidth="1"/>
    <col min="13064" max="13064" width="12.140625" style="11" bestFit="1" customWidth="1"/>
    <col min="13065" max="13313" width="9.140625" style="11"/>
    <col min="13314" max="13314" width="58.28515625" style="11" customWidth="1"/>
    <col min="13315" max="13317" width="0" style="11" hidden="1" customWidth="1"/>
    <col min="13318" max="13318" width="14" style="11" customWidth="1"/>
    <col min="13319" max="13319" width="15" style="11" customWidth="1"/>
    <col min="13320" max="13320" width="12.140625" style="11" bestFit="1" customWidth="1"/>
    <col min="13321" max="13569" width="9.140625" style="11"/>
    <col min="13570" max="13570" width="58.28515625" style="11" customWidth="1"/>
    <col min="13571" max="13573" width="0" style="11" hidden="1" customWidth="1"/>
    <col min="13574" max="13574" width="14" style="11" customWidth="1"/>
    <col min="13575" max="13575" width="15" style="11" customWidth="1"/>
    <col min="13576" max="13576" width="12.140625" style="11" bestFit="1" customWidth="1"/>
    <col min="13577" max="13825" width="9.140625" style="11"/>
    <col min="13826" max="13826" width="58.28515625" style="11" customWidth="1"/>
    <col min="13827" max="13829" width="0" style="11" hidden="1" customWidth="1"/>
    <col min="13830" max="13830" width="14" style="11" customWidth="1"/>
    <col min="13831" max="13831" width="15" style="11" customWidth="1"/>
    <col min="13832" max="13832" width="12.140625" style="11" bestFit="1" customWidth="1"/>
    <col min="13833" max="14081" width="9.140625" style="11"/>
    <col min="14082" max="14082" width="58.28515625" style="11" customWidth="1"/>
    <col min="14083" max="14085" width="0" style="11" hidden="1" customWidth="1"/>
    <col min="14086" max="14086" width="14" style="11" customWidth="1"/>
    <col min="14087" max="14087" width="15" style="11" customWidth="1"/>
    <col min="14088" max="14088" width="12.140625" style="11" bestFit="1" customWidth="1"/>
    <col min="14089" max="14337" width="9.140625" style="11"/>
    <col min="14338" max="14338" width="58.28515625" style="11" customWidth="1"/>
    <col min="14339" max="14341" width="0" style="11" hidden="1" customWidth="1"/>
    <col min="14342" max="14342" width="14" style="11" customWidth="1"/>
    <col min="14343" max="14343" width="15" style="11" customWidth="1"/>
    <col min="14344" max="14344" width="12.140625" style="11" bestFit="1" customWidth="1"/>
    <col min="14345" max="14593" width="9.140625" style="11"/>
    <col min="14594" max="14594" width="58.28515625" style="11" customWidth="1"/>
    <col min="14595" max="14597" width="0" style="11" hidden="1" customWidth="1"/>
    <col min="14598" max="14598" width="14" style="11" customWidth="1"/>
    <col min="14599" max="14599" width="15" style="11" customWidth="1"/>
    <col min="14600" max="14600" width="12.140625" style="11" bestFit="1" customWidth="1"/>
    <col min="14601" max="14849" width="9.140625" style="11"/>
    <col min="14850" max="14850" width="58.28515625" style="11" customWidth="1"/>
    <col min="14851" max="14853" width="0" style="11" hidden="1" customWidth="1"/>
    <col min="14854" max="14854" width="14" style="11" customWidth="1"/>
    <col min="14855" max="14855" width="15" style="11" customWidth="1"/>
    <col min="14856" max="14856" width="12.140625" style="11" bestFit="1" customWidth="1"/>
    <col min="14857" max="15105" width="9.140625" style="11"/>
    <col min="15106" max="15106" width="58.28515625" style="11" customWidth="1"/>
    <col min="15107" max="15109" width="0" style="11" hidden="1" customWidth="1"/>
    <col min="15110" max="15110" width="14" style="11" customWidth="1"/>
    <col min="15111" max="15111" width="15" style="11" customWidth="1"/>
    <col min="15112" max="15112" width="12.140625" style="11" bestFit="1" customWidth="1"/>
    <col min="15113" max="15361" width="9.140625" style="11"/>
    <col min="15362" max="15362" width="58.28515625" style="11" customWidth="1"/>
    <col min="15363" max="15365" width="0" style="11" hidden="1" customWidth="1"/>
    <col min="15366" max="15366" width="14" style="11" customWidth="1"/>
    <col min="15367" max="15367" width="15" style="11" customWidth="1"/>
    <col min="15368" max="15368" width="12.140625" style="11" bestFit="1" customWidth="1"/>
    <col min="15369" max="15617" width="9.140625" style="11"/>
    <col min="15618" max="15618" width="58.28515625" style="11" customWidth="1"/>
    <col min="15619" max="15621" width="0" style="11" hidden="1" customWidth="1"/>
    <col min="15622" max="15622" width="14" style="11" customWidth="1"/>
    <col min="15623" max="15623" width="15" style="11" customWidth="1"/>
    <col min="15624" max="15624" width="12.140625" style="11" bestFit="1" customWidth="1"/>
    <col min="15625" max="15873" width="9.140625" style="11"/>
    <col min="15874" max="15874" width="58.28515625" style="11" customWidth="1"/>
    <col min="15875" max="15877" width="0" style="11" hidden="1" customWidth="1"/>
    <col min="15878" max="15878" width="14" style="11" customWidth="1"/>
    <col min="15879" max="15879" width="15" style="11" customWidth="1"/>
    <col min="15880" max="15880" width="12.140625" style="11" bestFit="1" customWidth="1"/>
    <col min="15881" max="16129" width="9.140625" style="11"/>
    <col min="16130" max="16130" width="58.28515625" style="11" customWidth="1"/>
    <col min="16131" max="16133" width="0" style="11" hidden="1" customWidth="1"/>
    <col min="16134" max="16134" width="14" style="11" customWidth="1"/>
    <col min="16135" max="16135" width="15" style="11" customWidth="1"/>
    <col min="16136" max="16136" width="12.140625" style="11" bestFit="1" customWidth="1"/>
    <col min="16137" max="16384" width="9.140625" style="11"/>
  </cols>
  <sheetData>
    <row r="1" spans="1:8">
      <c r="A1" s="62"/>
      <c r="B1" s="62"/>
      <c r="C1" s="62"/>
      <c r="D1" s="62"/>
      <c r="F1" s="110" t="s">
        <v>72</v>
      </c>
      <c r="G1" s="110"/>
      <c r="H1" s="63"/>
    </row>
    <row r="2" spans="1:8" ht="31.5" customHeight="1">
      <c r="A2" s="62"/>
      <c r="B2" s="110" t="s">
        <v>197</v>
      </c>
      <c r="C2" s="110"/>
      <c r="D2" s="110"/>
      <c r="E2" s="110"/>
      <c r="F2" s="110"/>
      <c r="G2" s="110"/>
      <c r="H2" s="63"/>
    </row>
    <row r="3" spans="1:8" ht="16.5" customHeight="1">
      <c r="B3" s="110" t="s">
        <v>185</v>
      </c>
      <c r="C3" s="110"/>
      <c r="D3" s="110"/>
      <c r="E3" s="110"/>
      <c r="F3" s="110"/>
      <c r="G3" s="110"/>
      <c r="H3" s="63"/>
    </row>
    <row r="4" spans="1:8" ht="31.5" customHeight="1">
      <c r="A4" s="115" t="s">
        <v>198</v>
      </c>
      <c r="B4" s="116"/>
      <c r="C4" s="116"/>
      <c r="D4" s="116"/>
      <c r="E4" s="116"/>
      <c r="F4" s="116"/>
      <c r="G4" s="117"/>
    </row>
    <row r="5" spans="1:8">
      <c r="A5" s="62"/>
      <c r="B5" s="62"/>
      <c r="C5" s="62"/>
      <c r="D5" s="62"/>
      <c r="E5" s="62"/>
      <c r="F5" s="62"/>
    </row>
    <row r="6" spans="1:8">
      <c r="A6" s="62"/>
      <c r="B6" s="62"/>
      <c r="C6" s="62"/>
      <c r="D6" s="62"/>
      <c r="E6" s="62"/>
      <c r="G6" s="64" t="s">
        <v>73</v>
      </c>
    </row>
    <row r="7" spans="1:8" ht="52.5" customHeight="1">
      <c r="A7" s="65" t="s">
        <v>74</v>
      </c>
      <c r="B7" s="65" t="s">
        <v>75</v>
      </c>
      <c r="C7" s="65" t="s">
        <v>76</v>
      </c>
      <c r="D7" s="65" t="s">
        <v>77</v>
      </c>
      <c r="E7" s="65" t="s">
        <v>78</v>
      </c>
      <c r="F7" s="65" t="s">
        <v>199</v>
      </c>
      <c r="G7" s="65" t="s">
        <v>200</v>
      </c>
    </row>
    <row r="8" spans="1:8" hidden="1">
      <c r="A8" s="66">
        <v>1</v>
      </c>
      <c r="B8" s="66">
        <v>2</v>
      </c>
      <c r="C8" s="66">
        <v>4</v>
      </c>
      <c r="D8" s="66"/>
      <c r="E8" s="66"/>
      <c r="F8" s="66"/>
      <c r="G8" s="66">
        <v>5</v>
      </c>
    </row>
    <row r="9" spans="1:8" ht="25.5">
      <c r="A9" s="66">
        <v>1</v>
      </c>
      <c r="B9" s="67" t="s">
        <v>79</v>
      </c>
      <c r="C9" s="68">
        <f>C10+C11+C12+C13+C14+C33</f>
        <v>8107.888750000001</v>
      </c>
      <c r="D9" s="68">
        <f>D10+D11+D12+D13+D14+D33</f>
        <v>567.25790000000006</v>
      </c>
      <c r="E9" s="68">
        <f>E10+E11+E12+E13+E14+E33</f>
        <v>8675.1466499999988</v>
      </c>
      <c r="F9" s="68">
        <f>F10+F11+F12+F13+F14+F33</f>
        <v>11656.159979603046</v>
      </c>
      <c r="G9" s="68">
        <f>G10+G11+G12+G13+G14+G33</f>
        <v>12157.374858725976</v>
      </c>
      <c r="H9" s="33"/>
    </row>
    <row r="10" spans="1:8">
      <c r="A10" s="66" t="s">
        <v>80</v>
      </c>
      <c r="B10" s="67" t="s">
        <v>81</v>
      </c>
      <c r="C10" s="68">
        <f>'[2]9 мес'!$G$24</f>
        <v>335.33537999999999</v>
      </c>
      <c r="D10" s="68"/>
      <c r="E10" s="68">
        <f>C10+D10</f>
        <v>335.33537999999999</v>
      </c>
      <c r="F10" s="69">
        <f>'[1]Прил 3 Расчет НВВ'!Q12</f>
        <v>84.81410666666666</v>
      </c>
      <c r="G10" s="69">
        <f>'[1]Прил 3 Расчет НВВ'!S12</f>
        <v>88.461113253333323</v>
      </c>
    </row>
    <row r="11" spans="1:8">
      <c r="A11" s="66" t="s">
        <v>82</v>
      </c>
      <c r="B11" s="67" t="s">
        <v>83</v>
      </c>
      <c r="C11" s="68"/>
      <c r="D11" s="68"/>
      <c r="E11" s="68">
        <f>C11+D11</f>
        <v>0</v>
      </c>
      <c r="F11" s="69">
        <f>'[1]Прил 3 Расчет НВВ'!Q13</f>
        <v>0</v>
      </c>
      <c r="G11" s="69">
        <f>'[1]Прил 3 Расчет НВВ'!S13</f>
        <v>0</v>
      </c>
    </row>
    <row r="12" spans="1:8">
      <c r="A12" s="66" t="s">
        <v>84</v>
      </c>
      <c r="B12" s="67" t="s">
        <v>85</v>
      </c>
      <c r="C12" s="68">
        <f>'[2]9 мес'!$G$42</f>
        <v>1959.1769100000001</v>
      </c>
      <c r="D12" s="68">
        <f>'[3]26 счет распаковка'!$H$73</f>
        <v>244.78333725296775</v>
      </c>
      <c r="E12" s="68">
        <f>C12+D12</f>
        <v>2203.9602472529677</v>
      </c>
      <c r="F12" s="69">
        <f>'[1]Прил 3 Расчет НВВ'!Q14</f>
        <v>4071.7410288921556</v>
      </c>
      <c r="G12" s="69">
        <f>'[1]Прил 3 Расчет НВВ'!S14</f>
        <v>4246.8258931345181</v>
      </c>
    </row>
    <row r="13" spans="1:8">
      <c r="A13" s="66" t="s">
        <v>86</v>
      </c>
      <c r="B13" s="67" t="s">
        <v>87</v>
      </c>
      <c r="C13" s="68">
        <f>'[2]9 мес'!$G$49</f>
        <v>594.88366999999994</v>
      </c>
      <c r="D13" s="68">
        <f>'[3]26 счет распаковка'!$H$74</f>
        <v>70.136127909928376</v>
      </c>
      <c r="E13" s="68">
        <f>C13+D13</f>
        <v>665.01979790992834</v>
      </c>
      <c r="F13" s="69">
        <f>'[1]Прил 3 Расчет НВВ'!Q15</f>
        <v>1241.72619220806</v>
      </c>
      <c r="G13" s="69">
        <f>'[1]Прил 3 Расчет НВВ'!S15</f>
        <v>1295.1204184730063</v>
      </c>
    </row>
    <row r="14" spans="1:8">
      <c r="A14" s="66" t="s">
        <v>88</v>
      </c>
      <c r="B14" s="67" t="s">
        <v>89</v>
      </c>
      <c r="C14" s="68">
        <f>C15+C16+C17</f>
        <v>5213.0194100000008</v>
      </c>
      <c r="D14" s="68">
        <f>D15+D16+D17</f>
        <v>252.3384348371039</v>
      </c>
      <c r="E14" s="68">
        <f>E15+E16+E17</f>
        <v>5465.3578448371036</v>
      </c>
      <c r="F14" s="68">
        <f>F15+F16+F17</f>
        <v>6257.878651836164</v>
      </c>
      <c r="G14" s="68">
        <f>G15+G16+G17</f>
        <v>6526.9674338651193</v>
      </c>
      <c r="H14" s="33"/>
    </row>
    <row r="15" spans="1:8">
      <c r="A15" s="66" t="s">
        <v>90</v>
      </c>
      <c r="B15" s="70" t="s">
        <v>91</v>
      </c>
      <c r="C15" s="68">
        <f>'[2]9 мес'!$G$36</f>
        <v>5138.6132600000001</v>
      </c>
      <c r="D15" s="68"/>
      <c r="E15" s="68">
        <f>C15+D15</f>
        <v>5138.6132600000001</v>
      </c>
      <c r="F15" s="69">
        <f>'[1]Прил 3 Расчет НВВ'!Q17</f>
        <v>4933.9752596030457</v>
      </c>
      <c r="G15" s="69">
        <f>'[1]Прил 3 Расчет НВВ'!S17</f>
        <v>5146.1361957659765</v>
      </c>
    </row>
    <row r="16" spans="1:8" ht="25.5">
      <c r="A16" s="66" t="s">
        <v>92</v>
      </c>
      <c r="B16" s="70" t="s">
        <v>93</v>
      </c>
      <c r="C16" s="68">
        <f>'[3]9 мес'!$G$129</f>
        <v>1.9789999999999999E-2</v>
      </c>
      <c r="D16" s="68">
        <f>'[3]26 счет распаковка'!$H$139</f>
        <v>0.66755133520709953</v>
      </c>
      <c r="E16" s="68">
        <f>C16+D16</f>
        <v>0.6873413352070995</v>
      </c>
      <c r="F16" s="69">
        <f>'[1]Прил 3 Расчет НВВ'!Q18</f>
        <v>2.0880800244589821</v>
      </c>
      <c r="G16" s="69">
        <f>'[1]Прил 3 Расчет НВВ'!S18</f>
        <v>2.177867465510718</v>
      </c>
    </row>
    <row r="17" spans="1:7">
      <c r="A17" s="66" t="s">
        <v>94</v>
      </c>
      <c r="B17" s="70" t="s">
        <v>95</v>
      </c>
      <c r="C17" s="68">
        <f>C18+C19+C20+C21+C22</f>
        <v>74.386359999999996</v>
      </c>
      <c r="D17" s="68">
        <f>D18+D19+D20+D21+D22</f>
        <v>251.67088350189681</v>
      </c>
      <c r="E17" s="68">
        <f>E18+E19+E20+E21+E22</f>
        <v>326.05724350189678</v>
      </c>
      <c r="F17" s="68">
        <f>F18+F19+F20+F21+F22</f>
        <v>1321.8153122086599</v>
      </c>
      <c r="G17" s="68">
        <f>G18+G19+G20+G21+G22</f>
        <v>1378.653370633632</v>
      </c>
    </row>
    <row r="18" spans="1:7">
      <c r="A18" s="66" t="s">
        <v>96</v>
      </c>
      <c r="B18" s="67" t="s">
        <v>97</v>
      </c>
      <c r="C18" s="68">
        <f>'[3]9 мес'!$G$65</f>
        <v>5.7932100000000002</v>
      </c>
      <c r="D18" s="68">
        <f>'[3]26 счет распаковка'!$H$76</f>
        <v>20.216926132941165</v>
      </c>
      <c r="E18" s="68">
        <f t="shared" ref="E18:E32" si="0">C18+D18</f>
        <v>26.010136132941163</v>
      </c>
      <c r="F18" s="69">
        <f>'[1]Прил 3 Расчет НВВ'!Q20</f>
        <v>64.673944909652164</v>
      </c>
      <c r="G18" s="69">
        <f>'[1]Прил 3 Расчет НВВ'!S20</f>
        <v>67.454924540767209</v>
      </c>
    </row>
    <row r="19" spans="1:7">
      <c r="A19" s="66" t="s">
        <v>98</v>
      </c>
      <c r="B19" s="67" t="s">
        <v>99</v>
      </c>
      <c r="C19" s="68">
        <f>'[3]9 мес'!$G$120</f>
        <v>3.3598900000000005</v>
      </c>
      <c r="D19" s="68">
        <f>'[3]26 счет распаковка'!$H$129</f>
        <v>9.8043462374203987</v>
      </c>
      <c r="E19" s="68">
        <f t="shared" si="0"/>
        <v>13.164236237420399</v>
      </c>
      <c r="F19" s="69">
        <f>'[1]Прил 3 Расчет НВВ'!Q21</f>
        <v>22.068513089090985</v>
      </c>
      <c r="G19" s="69">
        <f>'[1]Прил 3 Расчет НВВ'!S21</f>
        <v>23.017459151921894</v>
      </c>
    </row>
    <row r="20" spans="1:7" ht="25.5">
      <c r="A20" s="66" t="s">
        <v>100</v>
      </c>
      <c r="B20" s="67" t="s">
        <v>101</v>
      </c>
      <c r="C20" s="68">
        <f>'[3]9 мес'!$G$74</f>
        <v>3.5898999999999996</v>
      </c>
      <c r="D20" s="68">
        <f>'[3]26 счет распаковка'!$H$85</f>
        <v>149.97555940148885</v>
      </c>
      <c r="E20" s="68">
        <f t="shared" si="0"/>
        <v>153.56545940148885</v>
      </c>
      <c r="F20" s="69">
        <f>'[1]Прил 3 Расчет НВВ'!Q22</f>
        <v>880.09815004865914</v>
      </c>
      <c r="G20" s="69">
        <f>'[1]Прил 3 Расчет НВВ'!S22</f>
        <v>917.94237050075139</v>
      </c>
    </row>
    <row r="21" spans="1:7">
      <c r="A21" s="66" t="s">
        <v>102</v>
      </c>
      <c r="B21" s="67" t="s">
        <v>103</v>
      </c>
      <c r="C21" s="68">
        <f>'[3]9 мес'!$G$57+'[3]9 мес'!$G$88+'[3]9 мес'!$G$98+'[3]9 мес'!$G$105</f>
        <v>4.2407700000000004</v>
      </c>
      <c r="D21" s="68">
        <f>'[3]26 счет распаковка'!$H$99+'[3]26 счет распаковка'!$H$118</f>
        <v>34.144843001280648</v>
      </c>
      <c r="E21" s="68">
        <f t="shared" si="0"/>
        <v>38.385613001280646</v>
      </c>
      <c r="F21" s="69">
        <f>'[1]Прил 3 Расчет НВВ'!Q23</f>
        <v>99.755599183064163</v>
      </c>
      <c r="G21" s="69">
        <f>'[1]Прил 3 Расчет НВВ'!S23</f>
        <v>104.04508994793592</v>
      </c>
    </row>
    <row r="22" spans="1:7" ht="25.5">
      <c r="A22" s="66" t="s">
        <v>104</v>
      </c>
      <c r="B22" s="67" t="s">
        <v>105</v>
      </c>
      <c r="C22" s="68">
        <f>SUM(C23:C32)</f>
        <v>57.402590000000004</v>
      </c>
      <c r="D22" s="68">
        <f>SUM(D23:D32)</f>
        <v>37.529208728765738</v>
      </c>
      <c r="E22" s="68">
        <f t="shared" si="0"/>
        <v>94.931798728765742</v>
      </c>
      <c r="F22" s="68">
        <f>SUM(F23:F32)</f>
        <v>255.21910497819334</v>
      </c>
      <c r="G22" s="68">
        <f>SUM(G23:G32)</f>
        <v>266.19352649225561</v>
      </c>
    </row>
    <row r="23" spans="1:7">
      <c r="A23" s="66"/>
      <c r="B23" s="67" t="str">
        <f>'[3]9 мес'!$B$314</f>
        <v>амортизация</v>
      </c>
      <c r="C23" s="68">
        <f>'[3]9 мес'!$G$58</f>
        <v>7.2305399999999995</v>
      </c>
      <c r="D23" s="68">
        <f>'[3]26 счет распаковка'!$H$137</f>
        <v>1.222614225745468</v>
      </c>
      <c r="E23" s="68">
        <f t="shared" si="0"/>
        <v>8.4531542257454682</v>
      </c>
      <c r="F23" s="69">
        <f>'[1]Прил 3 Расчет НВВ'!Q25</f>
        <v>19.749898399042102</v>
      </c>
      <c r="G23" s="69">
        <f>'[1]Прил 3 Расчет НВВ'!S25</f>
        <v>20.599144030200911</v>
      </c>
    </row>
    <row r="24" spans="1:7">
      <c r="A24" s="66"/>
      <c r="B24" s="67" t="str">
        <f>'[3]9 мес'!$B$270</f>
        <v>хозяйственные расходы</v>
      </c>
      <c r="C24" s="68">
        <f>'[3]9 мес'!$G$82</f>
        <v>0.93544000000000005</v>
      </c>
      <c r="D24" s="68">
        <f>'[3]26 счет распаковка'!$H$93</f>
        <v>0</v>
      </c>
      <c r="E24" s="68">
        <f t="shared" si="0"/>
        <v>0.93544000000000005</v>
      </c>
      <c r="F24" s="69">
        <f>'[1]Прил 3 Расчет НВВ'!Q26</f>
        <v>0.38748000000000005</v>
      </c>
      <c r="G24" s="69">
        <f>'[1]Прил 3 Расчет НВВ'!S26</f>
        <v>0.40414164000000002</v>
      </c>
    </row>
    <row r="25" spans="1:7">
      <c r="A25" s="66"/>
      <c r="B25" s="67" t="s">
        <v>201</v>
      </c>
      <c r="C25" s="68">
        <f>'[3]9 мес'!$G$86-'[3]9 мес'!$G$88</f>
        <v>8.7600000000000004E-3</v>
      </c>
      <c r="D25" s="68">
        <f>'[3]26 счет распаковка'!$H$97-'[3]26 счет распаковка'!$H$99</f>
        <v>2.0339241691574497</v>
      </c>
      <c r="E25" s="68">
        <f t="shared" si="0"/>
        <v>2.0426841691574498</v>
      </c>
      <c r="F25" s="69">
        <f>'[1]Прил 3 Расчет НВВ'!Q27</f>
        <v>13.282899861103719</v>
      </c>
      <c r="G25" s="69">
        <f>'[1]Прил 3 Расчет НВВ'!S27</f>
        <v>13.854064555131178</v>
      </c>
    </row>
    <row r="26" spans="1:7">
      <c r="A26" s="66"/>
      <c r="B26" s="67" t="s">
        <v>202</v>
      </c>
      <c r="C26" s="68">
        <f>'[3]9 мес'!$G$96-'[3]9 мес'!$G$98</f>
        <v>3.4723100000000007</v>
      </c>
      <c r="D26" s="68">
        <f>'[3]26 счет распаковка'!$H$108</f>
        <v>0.11553621691634307</v>
      </c>
      <c r="E26" s="68">
        <f t="shared" si="0"/>
        <v>3.5878462169163439</v>
      </c>
      <c r="F26" s="69">
        <f>'[1]Прил 3 Расчет НВВ'!Q28</f>
        <v>4.2286533333333338</v>
      </c>
      <c r="G26" s="69">
        <f>'[1]Прил 3 Расчет НВВ'!S28</f>
        <v>4.4104854266666669</v>
      </c>
    </row>
    <row r="27" spans="1:7">
      <c r="A27" s="66"/>
      <c r="B27" s="67" t="s">
        <v>203</v>
      </c>
      <c r="C27" s="68">
        <f>'[3]9 мес'!$G$104-'[3]9 мес'!$G$105</f>
        <v>6.1964300000000003</v>
      </c>
      <c r="D27" s="68">
        <f>'[3]26 счет распаковка'!$H$117-'[3]26 счет распаковка'!$H$118</f>
        <v>10.702013501376825</v>
      </c>
      <c r="E27" s="68">
        <f t="shared" si="0"/>
        <v>16.898443501376825</v>
      </c>
      <c r="F27" s="69">
        <f>'[1]Прил 3 Расчет НВВ'!Q29</f>
        <v>43.156136345341608</v>
      </c>
      <c r="G27" s="69">
        <f>'[1]Прил 3 Расчет НВВ'!S29</f>
        <v>45.011850208191291</v>
      </c>
    </row>
    <row r="28" spans="1:7">
      <c r="A28" s="66"/>
      <c r="B28" s="67" t="s">
        <v>204</v>
      </c>
      <c r="C28" s="68">
        <f>'[3]9 мес'!$G$116</f>
        <v>0</v>
      </c>
      <c r="D28" s="68">
        <f>'[3]26 счет распаковка'!$H$125</f>
        <v>1.4221867050309909</v>
      </c>
      <c r="E28" s="68">
        <f t="shared" si="0"/>
        <v>1.4221867050309909</v>
      </c>
      <c r="F28" s="69">
        <f>'[1]Прил 3 Расчет НВВ'!Q30</f>
        <v>10.078242016371481</v>
      </c>
      <c r="G28" s="69">
        <f>'[1]Прил 3 Расчет НВВ'!S30</f>
        <v>10.511606423075454</v>
      </c>
    </row>
    <row r="29" spans="1:7">
      <c r="A29" s="66"/>
      <c r="B29" s="67" t="s">
        <v>205</v>
      </c>
      <c r="C29" s="68">
        <f>'[3]9 мес'!$G$117</f>
        <v>2.4709999999999999E-2</v>
      </c>
      <c r="D29" s="68">
        <f>'[3]26 счет распаковка'!$H$126</f>
        <v>3.1782472457371505</v>
      </c>
      <c r="E29" s="68">
        <f t="shared" si="0"/>
        <v>3.2029572457371502</v>
      </c>
      <c r="F29" s="69">
        <f>'[1]Прил 3 Расчет НВВ'!Q31</f>
        <v>15.733219562160357</v>
      </c>
      <c r="G29" s="69">
        <f>'[1]Прил 3 Расчет НВВ'!S31</f>
        <v>16.409748003333252</v>
      </c>
    </row>
    <row r="30" spans="1:7">
      <c r="A30" s="66"/>
      <c r="B30" s="67" t="s">
        <v>206</v>
      </c>
      <c r="C30" s="68">
        <f>'[3]9 мес'!$G$119</f>
        <v>25.037470000000003</v>
      </c>
      <c r="D30" s="68">
        <f>'[3]26 счет распаковка'!$H$128</f>
        <v>1.638950593292299</v>
      </c>
      <c r="E30" s="68">
        <f t="shared" si="0"/>
        <v>26.676420593292303</v>
      </c>
      <c r="F30" s="69">
        <f>'[1]Прил 3 Расчет НВВ'!Q32</f>
        <v>9.9158458479892566</v>
      </c>
      <c r="G30" s="69">
        <f>'[1]Прил 3 Расчет НВВ'!S32</f>
        <v>10.342227219452793</v>
      </c>
    </row>
    <row r="31" spans="1:7">
      <c r="A31" s="66"/>
      <c r="B31" s="67" t="s">
        <v>207</v>
      </c>
      <c r="C31" s="68">
        <f>'[3]9 мес'!$G$121</f>
        <v>14.43805</v>
      </c>
      <c r="D31" s="68">
        <f>'[3]26 счет распаковка'!$H$130</f>
        <v>0.84829379285150353</v>
      </c>
      <c r="E31" s="68">
        <f t="shared" si="0"/>
        <v>15.286343792851504</v>
      </c>
      <c r="F31" s="69">
        <f>'[1]Прил 3 Расчет НВВ'!Q33</f>
        <v>63.114510643994002</v>
      </c>
      <c r="G31" s="69">
        <f>'[1]Прил 3 Расчет НВВ'!S33</f>
        <v>65.828434601685743</v>
      </c>
    </row>
    <row r="32" spans="1:7">
      <c r="A32" s="66"/>
      <c r="B32" s="67" t="s">
        <v>208</v>
      </c>
      <c r="C32" s="68">
        <f>'[3]9 мес'!$G$126</f>
        <v>5.8879999999999995E-2</v>
      </c>
      <c r="D32" s="68">
        <f>'[3]26 счет распаковка'!$H$131+'[3]26 счет распаковка'!$H$136+'[3]26 счет распаковка'!$H$138+'[3]26 счет распаковка'!$H$75</f>
        <v>16.367442278657702</v>
      </c>
      <c r="E32" s="68">
        <f t="shared" si="0"/>
        <v>16.4263222786577</v>
      </c>
      <c r="F32" s="69">
        <f>'[1]Прил 3 Расчет НВВ'!Q34</f>
        <v>75.572218968857456</v>
      </c>
      <c r="G32" s="69">
        <f>'[1]Прил 3 Расчет НВВ'!S34</f>
        <v>78.821824384518322</v>
      </c>
    </row>
    <row r="33" spans="1:7" ht="25.5">
      <c r="A33" s="66" t="s">
        <v>106</v>
      </c>
      <c r="B33" s="67" t="s">
        <v>209</v>
      </c>
      <c r="C33" s="68">
        <f>C34+C35+C36+C37</f>
        <v>5.4733799999999997</v>
      </c>
      <c r="D33" s="68">
        <f>D34+D35+D36+D37</f>
        <v>0</v>
      </c>
      <c r="E33" s="68">
        <f>E34+E35+E36+E37</f>
        <v>5.4733799999999997</v>
      </c>
      <c r="F33" s="68">
        <f>F34+F35+F36+F37</f>
        <v>0</v>
      </c>
      <c r="G33" s="68">
        <f>G34+G35+G36+G37</f>
        <v>0</v>
      </c>
    </row>
    <row r="34" spans="1:7">
      <c r="A34" s="66" t="s">
        <v>107</v>
      </c>
      <c r="B34" s="70" t="s">
        <v>108</v>
      </c>
      <c r="C34" s="69">
        <f>16.586*0.33</f>
        <v>5.4733799999999997</v>
      </c>
      <c r="D34" s="69"/>
      <c r="E34" s="68">
        <f>C34+D34</f>
        <v>5.4733799999999997</v>
      </c>
      <c r="F34" s="69">
        <f>'[1]Прил 3 Расчет НВВ'!M36</f>
        <v>0</v>
      </c>
      <c r="G34" s="69">
        <f>'[1]Прил 3 Расчет НВВ'!S36</f>
        <v>0</v>
      </c>
    </row>
    <row r="35" spans="1:7">
      <c r="A35" s="66" t="s">
        <v>109</v>
      </c>
      <c r="B35" s="70" t="s">
        <v>110</v>
      </c>
      <c r="C35" s="71"/>
      <c r="D35" s="71"/>
      <c r="E35" s="71"/>
      <c r="F35" s="69">
        <f>'[1]Прил 3 Расчет НВВ'!M37</f>
        <v>0</v>
      </c>
      <c r="G35" s="69">
        <f>'[1]Прил 3 Расчет НВВ'!S37</f>
        <v>0</v>
      </c>
    </row>
    <row r="36" spans="1:7">
      <c r="A36" s="66" t="s">
        <v>111</v>
      </c>
      <c r="B36" s="70" t="s">
        <v>112</v>
      </c>
      <c r="C36" s="69"/>
      <c r="D36" s="69"/>
      <c r="E36" s="69"/>
      <c r="F36" s="69">
        <f>'[1]Прил 3 Расчет НВВ'!M38</f>
        <v>0</v>
      </c>
      <c r="G36" s="69">
        <f>'[1]Прил 3 Расчет НВВ'!S38</f>
        <v>0</v>
      </c>
    </row>
    <row r="37" spans="1:7" ht="25.5">
      <c r="A37" s="66" t="s">
        <v>113</v>
      </c>
      <c r="B37" s="70" t="s">
        <v>114</v>
      </c>
      <c r="C37" s="69"/>
      <c r="D37" s="69"/>
      <c r="E37" s="69"/>
      <c r="F37" s="69">
        <f>'[1]Прил 3 Расчет НВВ'!M39</f>
        <v>0</v>
      </c>
      <c r="G37" s="69">
        <f>'[1]Прил 3 Расчет НВВ'!S39</f>
        <v>0</v>
      </c>
    </row>
    <row r="38" spans="1:7" ht="51">
      <c r="A38" s="66">
        <v>2</v>
      </c>
      <c r="B38" s="67" t="s">
        <v>115</v>
      </c>
      <c r="C38" s="69"/>
      <c r="D38" s="69"/>
      <c r="E38" s="69"/>
      <c r="F38" s="69">
        <f>'[1]Прил 3 Расчет НВВ'!Q40</f>
        <v>87354.573728813557</v>
      </c>
      <c r="G38" s="69">
        <f>'[1]Прил 3 Расчет НВВ'!S40</f>
        <v>208701.57177941999</v>
      </c>
    </row>
    <row r="39" spans="1:7">
      <c r="A39" s="66">
        <v>3</v>
      </c>
      <c r="B39" s="67" t="s">
        <v>116</v>
      </c>
      <c r="C39" s="69"/>
      <c r="D39" s="69"/>
      <c r="E39" s="69"/>
      <c r="F39" s="69"/>
      <c r="G39" s="66"/>
    </row>
    <row r="40" spans="1:7">
      <c r="A40" s="72">
        <v>4</v>
      </c>
      <c r="B40" s="73" t="s">
        <v>117</v>
      </c>
      <c r="C40" s="74">
        <f>+C9+C38+C39</f>
        <v>8107.888750000001</v>
      </c>
      <c r="D40" s="74">
        <f>+D9+D38+D39</f>
        <v>567.25790000000006</v>
      </c>
      <c r="E40" s="74">
        <f>+E9+E38+E39</f>
        <v>8675.1466499999988</v>
      </c>
      <c r="F40" s="74">
        <f>+F9+F38+F39</f>
        <v>99010.733708416607</v>
      </c>
      <c r="G40" s="74">
        <f>G9+G38</f>
        <v>220858.94663814595</v>
      </c>
    </row>
    <row r="43" spans="1:7" hidden="1">
      <c r="A43" s="11" t="str">
        <f>'[4]Приложение 3'!B45</f>
        <v>Заместитель генерального директора по экономике и финансам</v>
      </c>
      <c r="G43" s="75" t="str">
        <f>'[4]Приложение 3'!E45</f>
        <v>Скачкова Л.А.</v>
      </c>
    </row>
  </sheetData>
  <mergeCells count="4">
    <mergeCell ref="F1:G1"/>
    <mergeCell ref="B2:G2"/>
    <mergeCell ref="B3:G3"/>
    <mergeCell ref="A4:G4"/>
  </mergeCells>
  <pageMargins left="0.70866141732283472" right="0.70866141732283472" top="0.74803149606299213" bottom="1.1299999999999999" header="0.31496062992125984" footer="0.31496062992125984"/>
  <pageSetup paperSize="9" scale="90" orientation="portrait" r:id="rId1"/>
  <headerFooter>
    <oddFooter>&amp;C&amp;D
&amp;Z&amp;F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2"/>
  <sheetViews>
    <sheetView workbookViewId="0">
      <selection activeCell="A20" sqref="A20:XFD20"/>
    </sheetView>
  </sheetViews>
  <sheetFormatPr defaultRowHeight="12.75"/>
  <cols>
    <col min="1" max="1" width="9.140625" style="11"/>
    <col min="2" max="2" width="28.28515625" style="11" customWidth="1"/>
    <col min="3" max="5" width="18.42578125" style="11" customWidth="1"/>
    <col min="6" max="6" width="14.7109375" style="11" bestFit="1" customWidth="1"/>
    <col min="7" max="7" width="12" style="11" bestFit="1" customWidth="1"/>
    <col min="8" max="257" width="9.140625" style="11"/>
    <col min="258" max="258" width="28.28515625" style="11" customWidth="1"/>
    <col min="259" max="261" width="18.42578125" style="11" customWidth="1"/>
    <col min="262" max="262" width="14.7109375" style="11" bestFit="1" customWidth="1"/>
    <col min="263" max="263" width="12" style="11" bestFit="1" customWidth="1"/>
    <col min="264" max="513" width="9.140625" style="11"/>
    <col min="514" max="514" width="28.28515625" style="11" customWidth="1"/>
    <col min="515" max="517" width="18.42578125" style="11" customWidth="1"/>
    <col min="518" max="518" width="14.7109375" style="11" bestFit="1" customWidth="1"/>
    <col min="519" max="519" width="12" style="11" bestFit="1" customWidth="1"/>
    <col min="520" max="769" width="9.140625" style="11"/>
    <col min="770" max="770" width="28.28515625" style="11" customWidth="1"/>
    <col min="771" max="773" width="18.42578125" style="11" customWidth="1"/>
    <col min="774" max="774" width="14.7109375" style="11" bestFit="1" customWidth="1"/>
    <col min="775" max="775" width="12" style="11" bestFit="1" customWidth="1"/>
    <col min="776" max="1025" width="9.140625" style="11"/>
    <col min="1026" max="1026" width="28.28515625" style="11" customWidth="1"/>
    <col min="1027" max="1029" width="18.42578125" style="11" customWidth="1"/>
    <col min="1030" max="1030" width="14.7109375" style="11" bestFit="1" customWidth="1"/>
    <col min="1031" max="1031" width="12" style="11" bestFit="1" customWidth="1"/>
    <col min="1032" max="1281" width="9.140625" style="11"/>
    <col min="1282" max="1282" width="28.28515625" style="11" customWidth="1"/>
    <col min="1283" max="1285" width="18.42578125" style="11" customWidth="1"/>
    <col min="1286" max="1286" width="14.7109375" style="11" bestFit="1" customWidth="1"/>
    <col min="1287" max="1287" width="12" style="11" bestFit="1" customWidth="1"/>
    <col min="1288" max="1537" width="9.140625" style="11"/>
    <col min="1538" max="1538" width="28.28515625" style="11" customWidth="1"/>
    <col min="1539" max="1541" width="18.42578125" style="11" customWidth="1"/>
    <col min="1542" max="1542" width="14.7109375" style="11" bestFit="1" customWidth="1"/>
    <col min="1543" max="1543" width="12" style="11" bestFit="1" customWidth="1"/>
    <col min="1544" max="1793" width="9.140625" style="11"/>
    <col min="1794" max="1794" width="28.28515625" style="11" customWidth="1"/>
    <col min="1795" max="1797" width="18.42578125" style="11" customWidth="1"/>
    <col min="1798" max="1798" width="14.7109375" style="11" bestFit="1" customWidth="1"/>
    <col min="1799" max="1799" width="12" style="11" bestFit="1" customWidth="1"/>
    <col min="1800" max="2049" width="9.140625" style="11"/>
    <col min="2050" max="2050" width="28.28515625" style="11" customWidth="1"/>
    <col min="2051" max="2053" width="18.42578125" style="11" customWidth="1"/>
    <col min="2054" max="2054" width="14.7109375" style="11" bestFit="1" customWidth="1"/>
    <col min="2055" max="2055" width="12" style="11" bestFit="1" customWidth="1"/>
    <col min="2056" max="2305" width="9.140625" style="11"/>
    <col min="2306" max="2306" width="28.28515625" style="11" customWidth="1"/>
    <col min="2307" max="2309" width="18.42578125" style="11" customWidth="1"/>
    <col min="2310" max="2310" width="14.7109375" style="11" bestFit="1" customWidth="1"/>
    <col min="2311" max="2311" width="12" style="11" bestFit="1" customWidth="1"/>
    <col min="2312" max="2561" width="9.140625" style="11"/>
    <col min="2562" max="2562" width="28.28515625" style="11" customWidth="1"/>
    <col min="2563" max="2565" width="18.42578125" style="11" customWidth="1"/>
    <col min="2566" max="2566" width="14.7109375" style="11" bestFit="1" customWidth="1"/>
    <col min="2567" max="2567" width="12" style="11" bestFit="1" customWidth="1"/>
    <col min="2568" max="2817" width="9.140625" style="11"/>
    <col min="2818" max="2818" width="28.28515625" style="11" customWidth="1"/>
    <col min="2819" max="2821" width="18.42578125" style="11" customWidth="1"/>
    <col min="2822" max="2822" width="14.7109375" style="11" bestFit="1" customWidth="1"/>
    <col min="2823" max="2823" width="12" style="11" bestFit="1" customWidth="1"/>
    <col min="2824" max="3073" width="9.140625" style="11"/>
    <col min="3074" max="3074" width="28.28515625" style="11" customWidth="1"/>
    <col min="3075" max="3077" width="18.42578125" style="11" customWidth="1"/>
    <col min="3078" max="3078" width="14.7109375" style="11" bestFit="1" customWidth="1"/>
    <col min="3079" max="3079" width="12" style="11" bestFit="1" customWidth="1"/>
    <col min="3080" max="3329" width="9.140625" style="11"/>
    <col min="3330" max="3330" width="28.28515625" style="11" customWidth="1"/>
    <col min="3331" max="3333" width="18.42578125" style="11" customWidth="1"/>
    <col min="3334" max="3334" width="14.7109375" style="11" bestFit="1" customWidth="1"/>
    <col min="3335" max="3335" width="12" style="11" bestFit="1" customWidth="1"/>
    <col min="3336" max="3585" width="9.140625" style="11"/>
    <col min="3586" max="3586" width="28.28515625" style="11" customWidth="1"/>
    <col min="3587" max="3589" width="18.42578125" style="11" customWidth="1"/>
    <col min="3590" max="3590" width="14.7109375" style="11" bestFit="1" customWidth="1"/>
    <col min="3591" max="3591" width="12" style="11" bestFit="1" customWidth="1"/>
    <col min="3592" max="3841" width="9.140625" style="11"/>
    <col min="3842" max="3842" width="28.28515625" style="11" customWidth="1"/>
    <col min="3843" max="3845" width="18.42578125" style="11" customWidth="1"/>
    <col min="3846" max="3846" width="14.7109375" style="11" bestFit="1" customWidth="1"/>
    <col min="3847" max="3847" width="12" style="11" bestFit="1" customWidth="1"/>
    <col min="3848" max="4097" width="9.140625" style="11"/>
    <col min="4098" max="4098" width="28.28515625" style="11" customWidth="1"/>
    <col min="4099" max="4101" width="18.42578125" style="11" customWidth="1"/>
    <col min="4102" max="4102" width="14.7109375" style="11" bestFit="1" customWidth="1"/>
    <col min="4103" max="4103" width="12" style="11" bestFit="1" customWidth="1"/>
    <col min="4104" max="4353" width="9.140625" style="11"/>
    <col min="4354" max="4354" width="28.28515625" style="11" customWidth="1"/>
    <col min="4355" max="4357" width="18.42578125" style="11" customWidth="1"/>
    <col min="4358" max="4358" width="14.7109375" style="11" bestFit="1" customWidth="1"/>
    <col min="4359" max="4359" width="12" style="11" bestFit="1" customWidth="1"/>
    <col min="4360" max="4609" width="9.140625" style="11"/>
    <col min="4610" max="4610" width="28.28515625" style="11" customWidth="1"/>
    <col min="4611" max="4613" width="18.42578125" style="11" customWidth="1"/>
    <col min="4614" max="4614" width="14.7109375" style="11" bestFit="1" customWidth="1"/>
    <col min="4615" max="4615" width="12" style="11" bestFit="1" customWidth="1"/>
    <col min="4616" max="4865" width="9.140625" style="11"/>
    <col min="4866" max="4866" width="28.28515625" style="11" customWidth="1"/>
    <col min="4867" max="4869" width="18.42578125" style="11" customWidth="1"/>
    <col min="4870" max="4870" width="14.7109375" style="11" bestFit="1" customWidth="1"/>
    <col min="4871" max="4871" width="12" style="11" bestFit="1" customWidth="1"/>
    <col min="4872" max="5121" width="9.140625" style="11"/>
    <col min="5122" max="5122" width="28.28515625" style="11" customWidth="1"/>
    <col min="5123" max="5125" width="18.42578125" style="11" customWidth="1"/>
    <col min="5126" max="5126" width="14.7109375" style="11" bestFit="1" customWidth="1"/>
    <col min="5127" max="5127" width="12" style="11" bestFit="1" customWidth="1"/>
    <col min="5128" max="5377" width="9.140625" style="11"/>
    <col min="5378" max="5378" width="28.28515625" style="11" customWidth="1"/>
    <col min="5379" max="5381" width="18.42578125" style="11" customWidth="1"/>
    <col min="5382" max="5382" width="14.7109375" style="11" bestFit="1" customWidth="1"/>
    <col min="5383" max="5383" width="12" style="11" bestFit="1" customWidth="1"/>
    <col min="5384" max="5633" width="9.140625" style="11"/>
    <col min="5634" max="5634" width="28.28515625" style="11" customWidth="1"/>
    <col min="5635" max="5637" width="18.42578125" style="11" customWidth="1"/>
    <col min="5638" max="5638" width="14.7109375" style="11" bestFit="1" customWidth="1"/>
    <col min="5639" max="5639" width="12" style="11" bestFit="1" customWidth="1"/>
    <col min="5640" max="5889" width="9.140625" style="11"/>
    <col min="5890" max="5890" width="28.28515625" style="11" customWidth="1"/>
    <col min="5891" max="5893" width="18.42578125" style="11" customWidth="1"/>
    <col min="5894" max="5894" width="14.7109375" style="11" bestFit="1" customWidth="1"/>
    <col min="5895" max="5895" width="12" style="11" bestFit="1" customWidth="1"/>
    <col min="5896" max="6145" width="9.140625" style="11"/>
    <col min="6146" max="6146" width="28.28515625" style="11" customWidth="1"/>
    <col min="6147" max="6149" width="18.42578125" style="11" customWidth="1"/>
    <col min="6150" max="6150" width="14.7109375" style="11" bestFit="1" customWidth="1"/>
    <col min="6151" max="6151" width="12" style="11" bestFit="1" customWidth="1"/>
    <col min="6152" max="6401" width="9.140625" style="11"/>
    <col min="6402" max="6402" width="28.28515625" style="11" customWidth="1"/>
    <col min="6403" max="6405" width="18.42578125" style="11" customWidth="1"/>
    <col min="6406" max="6406" width="14.7109375" style="11" bestFit="1" customWidth="1"/>
    <col min="6407" max="6407" width="12" style="11" bestFit="1" customWidth="1"/>
    <col min="6408" max="6657" width="9.140625" style="11"/>
    <col min="6658" max="6658" width="28.28515625" style="11" customWidth="1"/>
    <col min="6659" max="6661" width="18.42578125" style="11" customWidth="1"/>
    <col min="6662" max="6662" width="14.7109375" style="11" bestFit="1" customWidth="1"/>
    <col min="6663" max="6663" width="12" style="11" bestFit="1" customWidth="1"/>
    <col min="6664" max="6913" width="9.140625" style="11"/>
    <col min="6914" max="6914" width="28.28515625" style="11" customWidth="1"/>
    <col min="6915" max="6917" width="18.42578125" style="11" customWidth="1"/>
    <col min="6918" max="6918" width="14.7109375" style="11" bestFit="1" customWidth="1"/>
    <col min="6919" max="6919" width="12" style="11" bestFit="1" customWidth="1"/>
    <col min="6920" max="7169" width="9.140625" style="11"/>
    <col min="7170" max="7170" width="28.28515625" style="11" customWidth="1"/>
    <col min="7171" max="7173" width="18.42578125" style="11" customWidth="1"/>
    <col min="7174" max="7174" width="14.7109375" style="11" bestFit="1" customWidth="1"/>
    <col min="7175" max="7175" width="12" style="11" bestFit="1" customWidth="1"/>
    <col min="7176" max="7425" width="9.140625" style="11"/>
    <col min="7426" max="7426" width="28.28515625" style="11" customWidth="1"/>
    <col min="7427" max="7429" width="18.42578125" style="11" customWidth="1"/>
    <col min="7430" max="7430" width="14.7109375" style="11" bestFit="1" customWidth="1"/>
    <col min="7431" max="7431" width="12" style="11" bestFit="1" customWidth="1"/>
    <col min="7432" max="7681" width="9.140625" style="11"/>
    <col min="7682" max="7682" width="28.28515625" style="11" customWidth="1"/>
    <col min="7683" max="7685" width="18.42578125" style="11" customWidth="1"/>
    <col min="7686" max="7686" width="14.7109375" style="11" bestFit="1" customWidth="1"/>
    <col min="7687" max="7687" width="12" style="11" bestFit="1" customWidth="1"/>
    <col min="7688" max="7937" width="9.140625" style="11"/>
    <col min="7938" max="7938" width="28.28515625" style="11" customWidth="1"/>
    <col min="7939" max="7941" width="18.42578125" style="11" customWidth="1"/>
    <col min="7942" max="7942" width="14.7109375" style="11" bestFit="1" customWidth="1"/>
    <col min="7943" max="7943" width="12" style="11" bestFit="1" customWidth="1"/>
    <col min="7944" max="8193" width="9.140625" style="11"/>
    <col min="8194" max="8194" width="28.28515625" style="11" customWidth="1"/>
    <col min="8195" max="8197" width="18.42578125" style="11" customWidth="1"/>
    <col min="8198" max="8198" width="14.7109375" style="11" bestFit="1" customWidth="1"/>
    <col min="8199" max="8199" width="12" style="11" bestFit="1" customWidth="1"/>
    <col min="8200" max="8449" width="9.140625" style="11"/>
    <col min="8450" max="8450" width="28.28515625" style="11" customWidth="1"/>
    <col min="8451" max="8453" width="18.42578125" style="11" customWidth="1"/>
    <col min="8454" max="8454" width="14.7109375" style="11" bestFit="1" customWidth="1"/>
    <col min="8455" max="8455" width="12" style="11" bestFit="1" customWidth="1"/>
    <col min="8456" max="8705" width="9.140625" style="11"/>
    <col min="8706" max="8706" width="28.28515625" style="11" customWidth="1"/>
    <col min="8707" max="8709" width="18.42578125" style="11" customWidth="1"/>
    <col min="8710" max="8710" width="14.7109375" style="11" bestFit="1" customWidth="1"/>
    <col min="8711" max="8711" width="12" style="11" bestFit="1" customWidth="1"/>
    <col min="8712" max="8961" width="9.140625" style="11"/>
    <col min="8962" max="8962" width="28.28515625" style="11" customWidth="1"/>
    <col min="8963" max="8965" width="18.42578125" style="11" customWidth="1"/>
    <col min="8966" max="8966" width="14.7109375" style="11" bestFit="1" customWidth="1"/>
    <col min="8967" max="8967" width="12" style="11" bestFit="1" customWidth="1"/>
    <col min="8968" max="9217" width="9.140625" style="11"/>
    <col min="9218" max="9218" width="28.28515625" style="11" customWidth="1"/>
    <col min="9219" max="9221" width="18.42578125" style="11" customWidth="1"/>
    <col min="9222" max="9222" width="14.7109375" style="11" bestFit="1" customWidth="1"/>
    <col min="9223" max="9223" width="12" style="11" bestFit="1" customWidth="1"/>
    <col min="9224" max="9473" width="9.140625" style="11"/>
    <col min="9474" max="9474" width="28.28515625" style="11" customWidth="1"/>
    <col min="9475" max="9477" width="18.42578125" style="11" customWidth="1"/>
    <col min="9478" max="9478" width="14.7109375" style="11" bestFit="1" customWidth="1"/>
    <col min="9479" max="9479" width="12" style="11" bestFit="1" customWidth="1"/>
    <col min="9480" max="9729" width="9.140625" style="11"/>
    <col min="9730" max="9730" width="28.28515625" style="11" customWidth="1"/>
    <col min="9731" max="9733" width="18.42578125" style="11" customWidth="1"/>
    <col min="9734" max="9734" width="14.7109375" style="11" bestFit="1" customWidth="1"/>
    <col min="9735" max="9735" width="12" style="11" bestFit="1" customWidth="1"/>
    <col min="9736" max="9985" width="9.140625" style="11"/>
    <col min="9986" max="9986" width="28.28515625" style="11" customWidth="1"/>
    <col min="9987" max="9989" width="18.42578125" style="11" customWidth="1"/>
    <col min="9990" max="9990" width="14.7109375" style="11" bestFit="1" customWidth="1"/>
    <col min="9991" max="9991" width="12" style="11" bestFit="1" customWidth="1"/>
    <col min="9992" max="10241" width="9.140625" style="11"/>
    <col min="10242" max="10242" width="28.28515625" style="11" customWidth="1"/>
    <col min="10243" max="10245" width="18.42578125" style="11" customWidth="1"/>
    <col min="10246" max="10246" width="14.7109375" style="11" bestFit="1" customWidth="1"/>
    <col min="10247" max="10247" width="12" style="11" bestFit="1" customWidth="1"/>
    <col min="10248" max="10497" width="9.140625" style="11"/>
    <col min="10498" max="10498" width="28.28515625" style="11" customWidth="1"/>
    <col min="10499" max="10501" width="18.42578125" style="11" customWidth="1"/>
    <col min="10502" max="10502" width="14.7109375" style="11" bestFit="1" customWidth="1"/>
    <col min="10503" max="10503" width="12" style="11" bestFit="1" customWidth="1"/>
    <col min="10504" max="10753" width="9.140625" style="11"/>
    <col min="10754" max="10754" width="28.28515625" style="11" customWidth="1"/>
    <col min="10755" max="10757" width="18.42578125" style="11" customWidth="1"/>
    <col min="10758" max="10758" width="14.7109375" style="11" bestFit="1" customWidth="1"/>
    <col min="10759" max="10759" width="12" style="11" bestFit="1" customWidth="1"/>
    <col min="10760" max="11009" width="9.140625" style="11"/>
    <col min="11010" max="11010" width="28.28515625" style="11" customWidth="1"/>
    <col min="11011" max="11013" width="18.42578125" style="11" customWidth="1"/>
    <col min="11014" max="11014" width="14.7109375" style="11" bestFit="1" customWidth="1"/>
    <col min="11015" max="11015" width="12" style="11" bestFit="1" customWidth="1"/>
    <col min="11016" max="11265" width="9.140625" style="11"/>
    <col min="11266" max="11266" width="28.28515625" style="11" customWidth="1"/>
    <col min="11267" max="11269" width="18.42578125" style="11" customWidth="1"/>
    <col min="11270" max="11270" width="14.7109375" style="11" bestFit="1" customWidth="1"/>
    <col min="11271" max="11271" width="12" style="11" bestFit="1" customWidth="1"/>
    <col min="11272" max="11521" width="9.140625" style="11"/>
    <col min="11522" max="11522" width="28.28515625" style="11" customWidth="1"/>
    <col min="11523" max="11525" width="18.42578125" style="11" customWidth="1"/>
    <col min="11526" max="11526" width="14.7109375" style="11" bestFit="1" customWidth="1"/>
    <col min="11527" max="11527" width="12" style="11" bestFit="1" customWidth="1"/>
    <col min="11528" max="11777" width="9.140625" style="11"/>
    <col min="11778" max="11778" width="28.28515625" style="11" customWidth="1"/>
    <col min="11779" max="11781" width="18.42578125" style="11" customWidth="1"/>
    <col min="11782" max="11782" width="14.7109375" style="11" bestFit="1" customWidth="1"/>
    <col min="11783" max="11783" width="12" style="11" bestFit="1" customWidth="1"/>
    <col min="11784" max="12033" width="9.140625" style="11"/>
    <col min="12034" max="12034" width="28.28515625" style="11" customWidth="1"/>
    <col min="12035" max="12037" width="18.42578125" style="11" customWidth="1"/>
    <col min="12038" max="12038" width="14.7109375" style="11" bestFit="1" customWidth="1"/>
    <col min="12039" max="12039" width="12" style="11" bestFit="1" customWidth="1"/>
    <col min="12040" max="12289" width="9.140625" style="11"/>
    <col min="12290" max="12290" width="28.28515625" style="11" customWidth="1"/>
    <col min="12291" max="12293" width="18.42578125" style="11" customWidth="1"/>
    <col min="12294" max="12294" width="14.7109375" style="11" bestFit="1" customWidth="1"/>
    <col min="12295" max="12295" width="12" style="11" bestFit="1" customWidth="1"/>
    <col min="12296" max="12545" width="9.140625" style="11"/>
    <col min="12546" max="12546" width="28.28515625" style="11" customWidth="1"/>
    <col min="12547" max="12549" width="18.42578125" style="11" customWidth="1"/>
    <col min="12550" max="12550" width="14.7109375" style="11" bestFit="1" customWidth="1"/>
    <col min="12551" max="12551" width="12" style="11" bestFit="1" customWidth="1"/>
    <col min="12552" max="12801" width="9.140625" style="11"/>
    <col min="12802" max="12802" width="28.28515625" style="11" customWidth="1"/>
    <col min="12803" max="12805" width="18.42578125" style="11" customWidth="1"/>
    <col min="12806" max="12806" width="14.7109375" style="11" bestFit="1" customWidth="1"/>
    <col min="12807" max="12807" width="12" style="11" bestFit="1" customWidth="1"/>
    <col min="12808" max="13057" width="9.140625" style="11"/>
    <col min="13058" max="13058" width="28.28515625" style="11" customWidth="1"/>
    <col min="13059" max="13061" width="18.42578125" style="11" customWidth="1"/>
    <col min="13062" max="13062" width="14.7109375" style="11" bestFit="1" customWidth="1"/>
    <col min="13063" max="13063" width="12" style="11" bestFit="1" customWidth="1"/>
    <col min="13064" max="13313" width="9.140625" style="11"/>
    <col min="13314" max="13314" width="28.28515625" style="11" customWidth="1"/>
    <col min="13315" max="13317" width="18.42578125" style="11" customWidth="1"/>
    <col min="13318" max="13318" width="14.7109375" style="11" bestFit="1" customWidth="1"/>
    <col min="13319" max="13319" width="12" style="11" bestFit="1" customWidth="1"/>
    <col min="13320" max="13569" width="9.140625" style="11"/>
    <col min="13570" max="13570" width="28.28515625" style="11" customWidth="1"/>
    <col min="13571" max="13573" width="18.42578125" style="11" customWidth="1"/>
    <col min="13574" max="13574" width="14.7109375" style="11" bestFit="1" customWidth="1"/>
    <col min="13575" max="13575" width="12" style="11" bestFit="1" customWidth="1"/>
    <col min="13576" max="13825" width="9.140625" style="11"/>
    <col min="13826" max="13826" width="28.28515625" style="11" customWidth="1"/>
    <col min="13827" max="13829" width="18.42578125" style="11" customWidth="1"/>
    <col min="13830" max="13830" width="14.7109375" style="11" bestFit="1" customWidth="1"/>
    <col min="13831" max="13831" width="12" style="11" bestFit="1" customWidth="1"/>
    <col min="13832" max="14081" width="9.140625" style="11"/>
    <col min="14082" max="14082" width="28.28515625" style="11" customWidth="1"/>
    <col min="14083" max="14085" width="18.42578125" style="11" customWidth="1"/>
    <col min="14086" max="14086" width="14.7109375" style="11" bestFit="1" customWidth="1"/>
    <col min="14087" max="14087" width="12" style="11" bestFit="1" customWidth="1"/>
    <col min="14088" max="14337" width="9.140625" style="11"/>
    <col min="14338" max="14338" width="28.28515625" style="11" customWidth="1"/>
    <col min="14339" max="14341" width="18.42578125" style="11" customWidth="1"/>
    <col min="14342" max="14342" width="14.7109375" style="11" bestFit="1" customWidth="1"/>
    <col min="14343" max="14343" width="12" style="11" bestFit="1" customWidth="1"/>
    <col min="14344" max="14593" width="9.140625" style="11"/>
    <col min="14594" max="14594" width="28.28515625" style="11" customWidth="1"/>
    <col min="14595" max="14597" width="18.42578125" style="11" customWidth="1"/>
    <col min="14598" max="14598" width="14.7109375" style="11" bestFit="1" customWidth="1"/>
    <col min="14599" max="14599" width="12" style="11" bestFit="1" customWidth="1"/>
    <col min="14600" max="14849" width="9.140625" style="11"/>
    <col min="14850" max="14850" width="28.28515625" style="11" customWidth="1"/>
    <col min="14851" max="14853" width="18.42578125" style="11" customWidth="1"/>
    <col min="14854" max="14854" width="14.7109375" style="11" bestFit="1" customWidth="1"/>
    <col min="14855" max="14855" width="12" style="11" bestFit="1" customWidth="1"/>
    <col min="14856" max="15105" width="9.140625" style="11"/>
    <col min="15106" max="15106" width="28.28515625" style="11" customWidth="1"/>
    <col min="15107" max="15109" width="18.42578125" style="11" customWidth="1"/>
    <col min="15110" max="15110" width="14.7109375" style="11" bestFit="1" customWidth="1"/>
    <col min="15111" max="15111" width="12" style="11" bestFit="1" customWidth="1"/>
    <col min="15112" max="15361" width="9.140625" style="11"/>
    <col min="15362" max="15362" width="28.28515625" style="11" customWidth="1"/>
    <col min="15363" max="15365" width="18.42578125" style="11" customWidth="1"/>
    <col min="15366" max="15366" width="14.7109375" style="11" bestFit="1" customWidth="1"/>
    <col min="15367" max="15367" width="12" style="11" bestFit="1" customWidth="1"/>
    <col min="15368" max="15617" width="9.140625" style="11"/>
    <col min="15618" max="15618" width="28.28515625" style="11" customWidth="1"/>
    <col min="15619" max="15621" width="18.42578125" style="11" customWidth="1"/>
    <col min="15622" max="15622" width="14.7109375" style="11" bestFit="1" customWidth="1"/>
    <col min="15623" max="15623" width="12" style="11" bestFit="1" customWidth="1"/>
    <col min="15624" max="15873" width="9.140625" style="11"/>
    <col min="15874" max="15874" width="28.28515625" style="11" customWidth="1"/>
    <col min="15875" max="15877" width="18.42578125" style="11" customWidth="1"/>
    <col min="15878" max="15878" width="14.7109375" style="11" bestFit="1" customWidth="1"/>
    <col min="15879" max="15879" width="12" style="11" bestFit="1" customWidth="1"/>
    <col min="15880" max="16129" width="9.140625" style="11"/>
    <col min="16130" max="16130" width="28.28515625" style="11" customWidth="1"/>
    <col min="16131" max="16133" width="18.42578125" style="11" customWidth="1"/>
    <col min="16134" max="16134" width="14.7109375" style="11" bestFit="1" customWidth="1"/>
    <col min="16135" max="16135" width="12" style="11" bestFit="1" customWidth="1"/>
    <col min="16136" max="16384" width="9.140625" style="11"/>
  </cols>
  <sheetData>
    <row r="1" spans="1:6">
      <c r="C1" s="110" t="s">
        <v>118</v>
      </c>
      <c r="D1" s="110"/>
      <c r="E1" s="110"/>
    </row>
    <row r="2" spans="1:6" ht="37.5" customHeight="1">
      <c r="C2" s="110" t="s">
        <v>1</v>
      </c>
      <c r="D2" s="110"/>
      <c r="E2" s="110"/>
    </row>
    <row r="3" spans="1:6" ht="37.5" customHeight="1">
      <c r="C3" s="110" t="s">
        <v>185</v>
      </c>
      <c r="D3" s="110"/>
      <c r="E3" s="110"/>
    </row>
    <row r="5" spans="1:6" s="63" customFormat="1" ht="54" customHeight="1">
      <c r="A5" s="111" t="s">
        <v>210</v>
      </c>
      <c r="B5" s="111"/>
      <c r="C5" s="111"/>
      <c r="D5" s="111"/>
      <c r="E5" s="111"/>
    </row>
    <row r="7" spans="1:6" ht="76.5">
      <c r="A7" s="113" t="s">
        <v>119</v>
      </c>
      <c r="B7" s="106"/>
      <c r="C7" s="12" t="s">
        <v>120</v>
      </c>
      <c r="D7" s="12" t="s">
        <v>211</v>
      </c>
      <c r="E7" s="12" t="s">
        <v>121</v>
      </c>
      <c r="F7" s="76"/>
    </row>
    <row r="8" spans="1:6" ht="38.25">
      <c r="A8" s="13">
        <v>1</v>
      </c>
      <c r="B8" s="27" t="s">
        <v>122</v>
      </c>
      <c r="C8" s="77">
        <v>5776833.9800000004</v>
      </c>
      <c r="D8" s="78">
        <v>1</v>
      </c>
      <c r="E8" s="79">
        <v>1640</v>
      </c>
      <c r="F8" s="80"/>
    </row>
    <row r="9" spans="1:6" ht="76.5">
      <c r="A9" s="13">
        <v>2</v>
      </c>
      <c r="B9" s="27" t="s">
        <v>123</v>
      </c>
      <c r="C9" s="77">
        <f>SUM(C10:C17)+C8</f>
        <v>49291258.579999998</v>
      </c>
      <c r="D9" s="81">
        <f>SUM(D10:D17)</f>
        <v>25</v>
      </c>
      <c r="E9" s="77">
        <f>SUM(E10:E17)</f>
        <v>3825</v>
      </c>
      <c r="F9" s="80"/>
    </row>
    <row r="10" spans="1:6">
      <c r="A10" s="13"/>
      <c r="B10" s="27" t="s">
        <v>124</v>
      </c>
      <c r="C10" s="77">
        <f>867018.23*D10</f>
        <v>2601054.69</v>
      </c>
      <c r="D10" s="81">
        <v>3</v>
      </c>
      <c r="E10" s="79">
        <v>30</v>
      </c>
      <c r="F10" s="80"/>
    </row>
    <row r="11" spans="1:6">
      <c r="A11" s="13"/>
      <c r="B11" s="27" t="s">
        <v>125</v>
      </c>
      <c r="C11" s="77">
        <f>1113743.83*D11</f>
        <v>5568719.1500000004</v>
      </c>
      <c r="D11" s="81">
        <v>5</v>
      </c>
      <c r="E11" s="79">
        <v>60</v>
      </c>
      <c r="F11" s="80"/>
    </row>
    <row r="12" spans="1:6">
      <c r="A12" s="13"/>
      <c r="B12" s="27" t="s">
        <v>126</v>
      </c>
      <c r="C12" s="77">
        <f>1291815.35*D12</f>
        <v>3875446.0500000003</v>
      </c>
      <c r="D12" s="81">
        <v>3</v>
      </c>
      <c r="E12" s="79">
        <v>30</v>
      </c>
      <c r="F12" s="80"/>
    </row>
    <row r="13" spans="1:6">
      <c r="A13" s="13"/>
      <c r="B13" s="27" t="s">
        <v>127</v>
      </c>
      <c r="C13" s="77">
        <f>1531768.96*D13</f>
        <v>3063537.92</v>
      </c>
      <c r="D13" s="81">
        <v>2</v>
      </c>
      <c r="E13" s="79">
        <v>132</v>
      </c>
      <c r="F13" s="80"/>
    </row>
    <row r="14" spans="1:6">
      <c r="A14" s="13"/>
      <c r="B14" s="27" t="s">
        <v>128</v>
      </c>
      <c r="C14" s="77">
        <f>1714131.36*D14</f>
        <v>10284788.16</v>
      </c>
      <c r="D14" s="81">
        <v>6</v>
      </c>
      <c r="E14" s="79">
        <v>1035.5</v>
      </c>
      <c r="F14" s="80"/>
    </row>
    <row r="15" spans="1:6">
      <c r="A15" s="13"/>
      <c r="B15" s="27" t="s">
        <v>129</v>
      </c>
      <c r="C15" s="77">
        <f>1988924.84*D15</f>
        <v>5966774.5200000005</v>
      </c>
      <c r="D15" s="81">
        <v>3</v>
      </c>
      <c r="E15" s="79">
        <v>1192.5</v>
      </c>
      <c r="F15" s="80"/>
    </row>
    <row r="16" spans="1:6">
      <c r="A16" s="13"/>
      <c r="B16" s="27" t="s">
        <v>130</v>
      </c>
      <c r="C16" s="77">
        <f>2513373.73*D16</f>
        <v>5026747.46</v>
      </c>
      <c r="D16" s="81">
        <v>2</v>
      </c>
      <c r="E16" s="79">
        <v>65</v>
      </c>
      <c r="F16" s="80"/>
    </row>
    <row r="17" spans="1:6">
      <c r="A17" s="13"/>
      <c r="B17" s="27" t="s">
        <v>212</v>
      </c>
      <c r="C17" s="77">
        <v>7127356.6500000004</v>
      </c>
      <c r="D17" s="81">
        <v>1</v>
      </c>
      <c r="E17" s="79">
        <v>1280</v>
      </c>
    </row>
    <row r="21" spans="1:6">
      <c r="C21" s="75"/>
      <c r="D21" s="75"/>
    </row>
    <row r="22" spans="1:6" hidden="1">
      <c r="B22" s="82"/>
      <c r="C22" s="24"/>
      <c r="D22" s="24"/>
      <c r="E22" s="24"/>
      <c r="F22" s="76"/>
    </row>
  </sheetData>
  <mergeCells count="5">
    <mergeCell ref="C1:E1"/>
    <mergeCell ref="C2:E2"/>
    <mergeCell ref="C3:E3"/>
    <mergeCell ref="A5:E5"/>
    <mergeCell ref="A7:B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7"/>
  <sheetViews>
    <sheetView workbookViewId="0">
      <selection activeCell="A21" sqref="A21:XFD21"/>
    </sheetView>
  </sheetViews>
  <sheetFormatPr defaultRowHeight="12.75"/>
  <cols>
    <col min="1" max="1" width="9.140625" style="11"/>
    <col min="2" max="2" width="24.140625" style="11" customWidth="1"/>
    <col min="3" max="3" width="18.42578125" style="11" customWidth="1"/>
    <col min="4" max="4" width="25" style="11" customWidth="1"/>
    <col min="5" max="5" width="27.28515625" style="11" customWidth="1"/>
    <col min="6" max="6" width="14.7109375" style="11" bestFit="1" customWidth="1"/>
    <col min="7" max="7" width="14.140625" style="11" bestFit="1" customWidth="1"/>
    <col min="8" max="8" width="12" style="11" bestFit="1" customWidth="1"/>
    <col min="9" max="9" width="13.140625" style="11" bestFit="1" customWidth="1"/>
    <col min="10" max="10" width="11" style="11" bestFit="1" customWidth="1"/>
    <col min="11" max="257" width="9.140625" style="11"/>
    <col min="258" max="258" width="24.140625" style="11" customWidth="1"/>
    <col min="259" max="259" width="18.42578125" style="11" customWidth="1"/>
    <col min="260" max="260" width="25" style="11" customWidth="1"/>
    <col min="261" max="261" width="27.28515625" style="11" customWidth="1"/>
    <col min="262" max="262" width="14.7109375" style="11" bestFit="1" customWidth="1"/>
    <col min="263" max="263" width="14.140625" style="11" bestFit="1" customWidth="1"/>
    <col min="264" max="264" width="12" style="11" bestFit="1" customWidth="1"/>
    <col min="265" max="265" width="13.140625" style="11" bestFit="1" customWidth="1"/>
    <col min="266" max="266" width="11" style="11" bestFit="1" customWidth="1"/>
    <col min="267" max="513" width="9.140625" style="11"/>
    <col min="514" max="514" width="24.140625" style="11" customWidth="1"/>
    <col min="515" max="515" width="18.42578125" style="11" customWidth="1"/>
    <col min="516" max="516" width="25" style="11" customWidth="1"/>
    <col min="517" max="517" width="27.28515625" style="11" customWidth="1"/>
    <col min="518" max="518" width="14.7109375" style="11" bestFit="1" customWidth="1"/>
    <col min="519" max="519" width="14.140625" style="11" bestFit="1" customWidth="1"/>
    <col min="520" max="520" width="12" style="11" bestFit="1" customWidth="1"/>
    <col min="521" max="521" width="13.140625" style="11" bestFit="1" customWidth="1"/>
    <col min="522" max="522" width="11" style="11" bestFit="1" customWidth="1"/>
    <col min="523" max="769" width="9.140625" style="11"/>
    <col min="770" max="770" width="24.140625" style="11" customWidth="1"/>
    <col min="771" max="771" width="18.42578125" style="11" customWidth="1"/>
    <col min="772" max="772" width="25" style="11" customWidth="1"/>
    <col min="773" max="773" width="27.28515625" style="11" customWidth="1"/>
    <col min="774" max="774" width="14.7109375" style="11" bestFit="1" customWidth="1"/>
    <col min="775" max="775" width="14.140625" style="11" bestFit="1" customWidth="1"/>
    <col min="776" max="776" width="12" style="11" bestFit="1" customWidth="1"/>
    <col min="777" max="777" width="13.140625" style="11" bestFit="1" customWidth="1"/>
    <col min="778" max="778" width="11" style="11" bestFit="1" customWidth="1"/>
    <col min="779" max="1025" width="9.140625" style="11"/>
    <col min="1026" max="1026" width="24.140625" style="11" customWidth="1"/>
    <col min="1027" max="1027" width="18.42578125" style="11" customWidth="1"/>
    <col min="1028" max="1028" width="25" style="11" customWidth="1"/>
    <col min="1029" max="1029" width="27.28515625" style="11" customWidth="1"/>
    <col min="1030" max="1030" width="14.7109375" style="11" bestFit="1" customWidth="1"/>
    <col min="1031" max="1031" width="14.140625" style="11" bestFit="1" customWidth="1"/>
    <col min="1032" max="1032" width="12" style="11" bestFit="1" customWidth="1"/>
    <col min="1033" max="1033" width="13.140625" style="11" bestFit="1" customWidth="1"/>
    <col min="1034" max="1034" width="11" style="11" bestFit="1" customWidth="1"/>
    <col min="1035" max="1281" width="9.140625" style="11"/>
    <col min="1282" max="1282" width="24.140625" style="11" customWidth="1"/>
    <col min="1283" max="1283" width="18.42578125" style="11" customWidth="1"/>
    <col min="1284" max="1284" width="25" style="11" customWidth="1"/>
    <col min="1285" max="1285" width="27.28515625" style="11" customWidth="1"/>
    <col min="1286" max="1286" width="14.7109375" style="11" bestFit="1" customWidth="1"/>
    <col min="1287" max="1287" width="14.140625" style="11" bestFit="1" customWidth="1"/>
    <col min="1288" max="1288" width="12" style="11" bestFit="1" customWidth="1"/>
    <col min="1289" max="1289" width="13.140625" style="11" bestFit="1" customWidth="1"/>
    <col min="1290" max="1290" width="11" style="11" bestFit="1" customWidth="1"/>
    <col min="1291" max="1537" width="9.140625" style="11"/>
    <col min="1538" max="1538" width="24.140625" style="11" customWidth="1"/>
    <col min="1539" max="1539" width="18.42578125" style="11" customWidth="1"/>
    <col min="1540" max="1540" width="25" style="11" customWidth="1"/>
    <col min="1541" max="1541" width="27.28515625" style="11" customWidth="1"/>
    <col min="1542" max="1542" width="14.7109375" style="11" bestFit="1" customWidth="1"/>
    <col min="1543" max="1543" width="14.140625" style="11" bestFit="1" customWidth="1"/>
    <col min="1544" max="1544" width="12" style="11" bestFit="1" customWidth="1"/>
    <col min="1545" max="1545" width="13.140625" style="11" bestFit="1" customWidth="1"/>
    <col min="1546" max="1546" width="11" style="11" bestFit="1" customWidth="1"/>
    <col min="1547" max="1793" width="9.140625" style="11"/>
    <col min="1794" max="1794" width="24.140625" style="11" customWidth="1"/>
    <col min="1795" max="1795" width="18.42578125" style="11" customWidth="1"/>
    <col min="1796" max="1796" width="25" style="11" customWidth="1"/>
    <col min="1797" max="1797" width="27.28515625" style="11" customWidth="1"/>
    <col min="1798" max="1798" width="14.7109375" style="11" bestFit="1" customWidth="1"/>
    <col min="1799" max="1799" width="14.140625" style="11" bestFit="1" customWidth="1"/>
    <col min="1800" max="1800" width="12" style="11" bestFit="1" customWidth="1"/>
    <col min="1801" max="1801" width="13.140625" style="11" bestFit="1" customWidth="1"/>
    <col min="1802" max="1802" width="11" style="11" bestFit="1" customWidth="1"/>
    <col min="1803" max="2049" width="9.140625" style="11"/>
    <col min="2050" max="2050" width="24.140625" style="11" customWidth="1"/>
    <col min="2051" max="2051" width="18.42578125" style="11" customWidth="1"/>
    <col min="2052" max="2052" width="25" style="11" customWidth="1"/>
    <col min="2053" max="2053" width="27.28515625" style="11" customWidth="1"/>
    <col min="2054" max="2054" width="14.7109375" style="11" bestFit="1" customWidth="1"/>
    <col min="2055" max="2055" width="14.140625" style="11" bestFit="1" customWidth="1"/>
    <col min="2056" max="2056" width="12" style="11" bestFit="1" customWidth="1"/>
    <col min="2057" max="2057" width="13.140625" style="11" bestFit="1" customWidth="1"/>
    <col min="2058" max="2058" width="11" style="11" bestFit="1" customWidth="1"/>
    <col min="2059" max="2305" width="9.140625" style="11"/>
    <col min="2306" max="2306" width="24.140625" style="11" customWidth="1"/>
    <col min="2307" max="2307" width="18.42578125" style="11" customWidth="1"/>
    <col min="2308" max="2308" width="25" style="11" customWidth="1"/>
    <col min="2309" max="2309" width="27.28515625" style="11" customWidth="1"/>
    <col min="2310" max="2310" width="14.7109375" style="11" bestFit="1" customWidth="1"/>
    <col min="2311" max="2311" width="14.140625" style="11" bestFit="1" customWidth="1"/>
    <col min="2312" max="2312" width="12" style="11" bestFit="1" customWidth="1"/>
    <col min="2313" max="2313" width="13.140625" style="11" bestFit="1" customWidth="1"/>
    <col min="2314" max="2314" width="11" style="11" bestFit="1" customWidth="1"/>
    <col min="2315" max="2561" width="9.140625" style="11"/>
    <col min="2562" max="2562" width="24.140625" style="11" customWidth="1"/>
    <col min="2563" max="2563" width="18.42578125" style="11" customWidth="1"/>
    <col min="2564" max="2564" width="25" style="11" customWidth="1"/>
    <col min="2565" max="2565" width="27.28515625" style="11" customWidth="1"/>
    <col min="2566" max="2566" width="14.7109375" style="11" bestFit="1" customWidth="1"/>
    <col min="2567" max="2567" width="14.140625" style="11" bestFit="1" customWidth="1"/>
    <col min="2568" max="2568" width="12" style="11" bestFit="1" customWidth="1"/>
    <col min="2569" max="2569" width="13.140625" style="11" bestFit="1" customWidth="1"/>
    <col min="2570" max="2570" width="11" style="11" bestFit="1" customWidth="1"/>
    <col min="2571" max="2817" width="9.140625" style="11"/>
    <col min="2818" max="2818" width="24.140625" style="11" customWidth="1"/>
    <col min="2819" max="2819" width="18.42578125" style="11" customWidth="1"/>
    <col min="2820" max="2820" width="25" style="11" customWidth="1"/>
    <col min="2821" max="2821" width="27.28515625" style="11" customWidth="1"/>
    <col min="2822" max="2822" width="14.7109375" style="11" bestFit="1" customWidth="1"/>
    <col min="2823" max="2823" width="14.140625" style="11" bestFit="1" customWidth="1"/>
    <col min="2824" max="2824" width="12" style="11" bestFit="1" customWidth="1"/>
    <col min="2825" max="2825" width="13.140625" style="11" bestFit="1" customWidth="1"/>
    <col min="2826" max="2826" width="11" style="11" bestFit="1" customWidth="1"/>
    <col min="2827" max="3073" width="9.140625" style="11"/>
    <col min="3074" max="3074" width="24.140625" style="11" customWidth="1"/>
    <col min="3075" max="3075" width="18.42578125" style="11" customWidth="1"/>
    <col min="3076" max="3076" width="25" style="11" customWidth="1"/>
    <col min="3077" max="3077" width="27.28515625" style="11" customWidth="1"/>
    <col min="3078" max="3078" width="14.7109375" style="11" bestFit="1" customWidth="1"/>
    <col min="3079" max="3079" width="14.140625" style="11" bestFit="1" customWidth="1"/>
    <col min="3080" max="3080" width="12" style="11" bestFit="1" customWidth="1"/>
    <col min="3081" max="3081" width="13.140625" style="11" bestFit="1" customWidth="1"/>
    <col min="3082" max="3082" width="11" style="11" bestFit="1" customWidth="1"/>
    <col min="3083" max="3329" width="9.140625" style="11"/>
    <col min="3330" max="3330" width="24.140625" style="11" customWidth="1"/>
    <col min="3331" max="3331" width="18.42578125" style="11" customWidth="1"/>
    <col min="3332" max="3332" width="25" style="11" customWidth="1"/>
    <col min="3333" max="3333" width="27.28515625" style="11" customWidth="1"/>
    <col min="3334" max="3334" width="14.7109375" style="11" bestFit="1" customWidth="1"/>
    <col min="3335" max="3335" width="14.140625" style="11" bestFit="1" customWidth="1"/>
    <col min="3336" max="3336" width="12" style="11" bestFit="1" customWidth="1"/>
    <col min="3337" max="3337" width="13.140625" style="11" bestFit="1" customWidth="1"/>
    <col min="3338" max="3338" width="11" style="11" bestFit="1" customWidth="1"/>
    <col min="3339" max="3585" width="9.140625" style="11"/>
    <col min="3586" max="3586" width="24.140625" style="11" customWidth="1"/>
    <col min="3587" max="3587" width="18.42578125" style="11" customWidth="1"/>
    <col min="3588" max="3588" width="25" style="11" customWidth="1"/>
    <col min="3589" max="3589" width="27.28515625" style="11" customWidth="1"/>
    <col min="3590" max="3590" width="14.7109375" style="11" bestFit="1" customWidth="1"/>
    <col min="3591" max="3591" width="14.140625" style="11" bestFit="1" customWidth="1"/>
    <col min="3592" max="3592" width="12" style="11" bestFit="1" customWidth="1"/>
    <col min="3593" max="3593" width="13.140625" style="11" bestFit="1" customWidth="1"/>
    <col min="3594" max="3594" width="11" style="11" bestFit="1" customWidth="1"/>
    <col min="3595" max="3841" width="9.140625" style="11"/>
    <col min="3842" max="3842" width="24.140625" style="11" customWidth="1"/>
    <col min="3843" max="3843" width="18.42578125" style="11" customWidth="1"/>
    <col min="3844" max="3844" width="25" style="11" customWidth="1"/>
    <col min="3845" max="3845" width="27.28515625" style="11" customWidth="1"/>
    <col min="3846" max="3846" width="14.7109375" style="11" bestFit="1" customWidth="1"/>
    <col min="3847" max="3847" width="14.140625" style="11" bestFit="1" customWidth="1"/>
    <col min="3848" max="3848" width="12" style="11" bestFit="1" customWidth="1"/>
    <col min="3849" max="3849" width="13.140625" style="11" bestFit="1" customWidth="1"/>
    <col min="3850" max="3850" width="11" style="11" bestFit="1" customWidth="1"/>
    <col min="3851" max="4097" width="9.140625" style="11"/>
    <col min="4098" max="4098" width="24.140625" style="11" customWidth="1"/>
    <col min="4099" max="4099" width="18.42578125" style="11" customWidth="1"/>
    <col min="4100" max="4100" width="25" style="11" customWidth="1"/>
    <col min="4101" max="4101" width="27.28515625" style="11" customWidth="1"/>
    <col min="4102" max="4102" width="14.7109375" style="11" bestFit="1" customWidth="1"/>
    <col min="4103" max="4103" width="14.140625" style="11" bestFit="1" customWidth="1"/>
    <col min="4104" max="4104" width="12" style="11" bestFit="1" customWidth="1"/>
    <col min="4105" max="4105" width="13.140625" style="11" bestFit="1" customWidth="1"/>
    <col min="4106" max="4106" width="11" style="11" bestFit="1" customWidth="1"/>
    <col min="4107" max="4353" width="9.140625" style="11"/>
    <col min="4354" max="4354" width="24.140625" style="11" customWidth="1"/>
    <col min="4355" max="4355" width="18.42578125" style="11" customWidth="1"/>
    <col min="4356" max="4356" width="25" style="11" customWidth="1"/>
    <col min="4357" max="4357" width="27.28515625" style="11" customWidth="1"/>
    <col min="4358" max="4358" width="14.7109375" style="11" bestFit="1" customWidth="1"/>
    <col min="4359" max="4359" width="14.140625" style="11" bestFit="1" customWidth="1"/>
    <col min="4360" max="4360" width="12" style="11" bestFit="1" customWidth="1"/>
    <col min="4361" max="4361" width="13.140625" style="11" bestFit="1" customWidth="1"/>
    <col min="4362" max="4362" width="11" style="11" bestFit="1" customWidth="1"/>
    <col min="4363" max="4609" width="9.140625" style="11"/>
    <col min="4610" max="4610" width="24.140625" style="11" customWidth="1"/>
    <col min="4611" max="4611" width="18.42578125" style="11" customWidth="1"/>
    <col min="4612" max="4612" width="25" style="11" customWidth="1"/>
    <col min="4613" max="4613" width="27.28515625" style="11" customWidth="1"/>
    <col min="4614" max="4614" width="14.7109375" style="11" bestFit="1" customWidth="1"/>
    <col min="4615" max="4615" width="14.140625" style="11" bestFit="1" customWidth="1"/>
    <col min="4616" max="4616" width="12" style="11" bestFit="1" customWidth="1"/>
    <col min="4617" max="4617" width="13.140625" style="11" bestFit="1" customWidth="1"/>
    <col min="4618" max="4618" width="11" style="11" bestFit="1" customWidth="1"/>
    <col min="4619" max="4865" width="9.140625" style="11"/>
    <col min="4866" max="4866" width="24.140625" style="11" customWidth="1"/>
    <col min="4867" max="4867" width="18.42578125" style="11" customWidth="1"/>
    <col min="4868" max="4868" width="25" style="11" customWidth="1"/>
    <col min="4869" max="4869" width="27.28515625" style="11" customWidth="1"/>
    <col min="4870" max="4870" width="14.7109375" style="11" bestFit="1" customWidth="1"/>
    <col min="4871" max="4871" width="14.140625" style="11" bestFit="1" customWidth="1"/>
    <col min="4872" max="4872" width="12" style="11" bestFit="1" customWidth="1"/>
    <col min="4873" max="4873" width="13.140625" style="11" bestFit="1" customWidth="1"/>
    <col min="4874" max="4874" width="11" style="11" bestFit="1" customWidth="1"/>
    <col min="4875" max="5121" width="9.140625" style="11"/>
    <col min="5122" max="5122" width="24.140625" style="11" customWidth="1"/>
    <col min="5123" max="5123" width="18.42578125" style="11" customWidth="1"/>
    <col min="5124" max="5124" width="25" style="11" customWidth="1"/>
    <col min="5125" max="5125" width="27.28515625" style="11" customWidth="1"/>
    <col min="5126" max="5126" width="14.7109375" style="11" bestFit="1" customWidth="1"/>
    <col min="5127" max="5127" width="14.140625" style="11" bestFit="1" customWidth="1"/>
    <col min="5128" max="5128" width="12" style="11" bestFit="1" customWidth="1"/>
    <col min="5129" max="5129" width="13.140625" style="11" bestFit="1" customWidth="1"/>
    <col min="5130" max="5130" width="11" style="11" bestFit="1" customWidth="1"/>
    <col min="5131" max="5377" width="9.140625" style="11"/>
    <col min="5378" max="5378" width="24.140625" style="11" customWidth="1"/>
    <col min="5379" max="5379" width="18.42578125" style="11" customWidth="1"/>
    <col min="5380" max="5380" width="25" style="11" customWidth="1"/>
    <col min="5381" max="5381" width="27.28515625" style="11" customWidth="1"/>
    <col min="5382" max="5382" width="14.7109375" style="11" bestFit="1" customWidth="1"/>
    <col min="5383" max="5383" width="14.140625" style="11" bestFit="1" customWidth="1"/>
    <col min="5384" max="5384" width="12" style="11" bestFit="1" customWidth="1"/>
    <col min="5385" max="5385" width="13.140625" style="11" bestFit="1" customWidth="1"/>
    <col min="5386" max="5386" width="11" style="11" bestFit="1" customWidth="1"/>
    <col min="5387" max="5633" width="9.140625" style="11"/>
    <col min="5634" max="5634" width="24.140625" style="11" customWidth="1"/>
    <col min="5635" max="5635" width="18.42578125" style="11" customWidth="1"/>
    <col min="5636" max="5636" width="25" style="11" customWidth="1"/>
    <col min="5637" max="5637" width="27.28515625" style="11" customWidth="1"/>
    <col min="5638" max="5638" width="14.7109375" style="11" bestFit="1" customWidth="1"/>
    <col min="5639" max="5639" width="14.140625" style="11" bestFit="1" customWidth="1"/>
    <col min="5640" max="5640" width="12" style="11" bestFit="1" customWidth="1"/>
    <col min="5641" max="5641" width="13.140625" style="11" bestFit="1" customWidth="1"/>
    <col min="5642" max="5642" width="11" style="11" bestFit="1" customWidth="1"/>
    <col min="5643" max="5889" width="9.140625" style="11"/>
    <col min="5890" max="5890" width="24.140625" style="11" customWidth="1"/>
    <col min="5891" max="5891" width="18.42578125" style="11" customWidth="1"/>
    <col min="5892" max="5892" width="25" style="11" customWidth="1"/>
    <col min="5893" max="5893" width="27.28515625" style="11" customWidth="1"/>
    <col min="5894" max="5894" width="14.7109375" style="11" bestFit="1" customWidth="1"/>
    <col min="5895" max="5895" width="14.140625" style="11" bestFit="1" customWidth="1"/>
    <col min="5896" max="5896" width="12" style="11" bestFit="1" customWidth="1"/>
    <col min="5897" max="5897" width="13.140625" style="11" bestFit="1" customWidth="1"/>
    <col min="5898" max="5898" width="11" style="11" bestFit="1" customWidth="1"/>
    <col min="5899" max="6145" width="9.140625" style="11"/>
    <col min="6146" max="6146" width="24.140625" style="11" customWidth="1"/>
    <col min="6147" max="6147" width="18.42578125" style="11" customWidth="1"/>
    <col min="6148" max="6148" width="25" style="11" customWidth="1"/>
    <col min="6149" max="6149" width="27.28515625" style="11" customWidth="1"/>
    <col min="6150" max="6150" width="14.7109375" style="11" bestFit="1" customWidth="1"/>
    <col min="6151" max="6151" width="14.140625" style="11" bestFit="1" customWidth="1"/>
    <col min="6152" max="6152" width="12" style="11" bestFit="1" customWidth="1"/>
    <col min="6153" max="6153" width="13.140625" style="11" bestFit="1" customWidth="1"/>
    <col min="6154" max="6154" width="11" style="11" bestFit="1" customWidth="1"/>
    <col min="6155" max="6401" width="9.140625" style="11"/>
    <col min="6402" max="6402" width="24.140625" style="11" customWidth="1"/>
    <col min="6403" max="6403" width="18.42578125" style="11" customWidth="1"/>
    <col min="6404" max="6404" width="25" style="11" customWidth="1"/>
    <col min="6405" max="6405" width="27.28515625" style="11" customWidth="1"/>
    <col min="6406" max="6406" width="14.7109375" style="11" bestFit="1" customWidth="1"/>
    <col min="6407" max="6407" width="14.140625" style="11" bestFit="1" customWidth="1"/>
    <col min="6408" max="6408" width="12" style="11" bestFit="1" customWidth="1"/>
    <col min="6409" max="6409" width="13.140625" style="11" bestFit="1" customWidth="1"/>
    <col min="6410" max="6410" width="11" style="11" bestFit="1" customWidth="1"/>
    <col min="6411" max="6657" width="9.140625" style="11"/>
    <col min="6658" max="6658" width="24.140625" style="11" customWidth="1"/>
    <col min="6659" max="6659" width="18.42578125" style="11" customWidth="1"/>
    <col min="6660" max="6660" width="25" style="11" customWidth="1"/>
    <col min="6661" max="6661" width="27.28515625" style="11" customWidth="1"/>
    <col min="6662" max="6662" width="14.7109375" style="11" bestFit="1" customWidth="1"/>
    <col min="6663" max="6663" width="14.140625" style="11" bestFit="1" customWidth="1"/>
    <col min="6664" max="6664" width="12" style="11" bestFit="1" customWidth="1"/>
    <col min="6665" max="6665" width="13.140625" style="11" bestFit="1" customWidth="1"/>
    <col min="6666" max="6666" width="11" style="11" bestFit="1" customWidth="1"/>
    <col min="6667" max="6913" width="9.140625" style="11"/>
    <col min="6914" max="6914" width="24.140625" style="11" customWidth="1"/>
    <col min="6915" max="6915" width="18.42578125" style="11" customWidth="1"/>
    <col min="6916" max="6916" width="25" style="11" customWidth="1"/>
    <col min="6917" max="6917" width="27.28515625" style="11" customWidth="1"/>
    <col min="6918" max="6918" width="14.7109375" style="11" bestFit="1" customWidth="1"/>
    <col min="6919" max="6919" width="14.140625" style="11" bestFit="1" customWidth="1"/>
    <col min="6920" max="6920" width="12" style="11" bestFit="1" customWidth="1"/>
    <col min="6921" max="6921" width="13.140625" style="11" bestFit="1" customWidth="1"/>
    <col min="6922" max="6922" width="11" style="11" bestFit="1" customWidth="1"/>
    <col min="6923" max="7169" width="9.140625" style="11"/>
    <col min="7170" max="7170" width="24.140625" style="11" customWidth="1"/>
    <col min="7171" max="7171" width="18.42578125" style="11" customWidth="1"/>
    <col min="7172" max="7172" width="25" style="11" customWidth="1"/>
    <col min="7173" max="7173" width="27.28515625" style="11" customWidth="1"/>
    <col min="7174" max="7174" width="14.7109375" style="11" bestFit="1" customWidth="1"/>
    <col min="7175" max="7175" width="14.140625" style="11" bestFit="1" customWidth="1"/>
    <col min="7176" max="7176" width="12" style="11" bestFit="1" customWidth="1"/>
    <col min="7177" max="7177" width="13.140625" style="11" bestFit="1" customWidth="1"/>
    <col min="7178" max="7178" width="11" style="11" bestFit="1" customWidth="1"/>
    <col min="7179" max="7425" width="9.140625" style="11"/>
    <col min="7426" max="7426" width="24.140625" style="11" customWidth="1"/>
    <col min="7427" max="7427" width="18.42578125" style="11" customWidth="1"/>
    <col min="7428" max="7428" width="25" style="11" customWidth="1"/>
    <col min="7429" max="7429" width="27.28515625" style="11" customWidth="1"/>
    <col min="7430" max="7430" width="14.7109375" style="11" bestFit="1" customWidth="1"/>
    <col min="7431" max="7431" width="14.140625" style="11" bestFit="1" customWidth="1"/>
    <col min="7432" max="7432" width="12" style="11" bestFit="1" customWidth="1"/>
    <col min="7433" max="7433" width="13.140625" style="11" bestFit="1" customWidth="1"/>
    <col min="7434" max="7434" width="11" style="11" bestFit="1" customWidth="1"/>
    <col min="7435" max="7681" width="9.140625" style="11"/>
    <col min="7682" max="7682" width="24.140625" style="11" customWidth="1"/>
    <col min="7683" max="7683" width="18.42578125" style="11" customWidth="1"/>
    <col min="7684" max="7684" width="25" style="11" customWidth="1"/>
    <col min="7685" max="7685" width="27.28515625" style="11" customWidth="1"/>
    <col min="7686" max="7686" width="14.7109375" style="11" bestFit="1" customWidth="1"/>
    <col min="7687" max="7687" width="14.140625" style="11" bestFit="1" customWidth="1"/>
    <col min="7688" max="7688" width="12" style="11" bestFit="1" customWidth="1"/>
    <col min="7689" max="7689" width="13.140625" style="11" bestFit="1" customWidth="1"/>
    <col min="7690" max="7690" width="11" style="11" bestFit="1" customWidth="1"/>
    <col min="7691" max="7937" width="9.140625" style="11"/>
    <col min="7938" max="7938" width="24.140625" style="11" customWidth="1"/>
    <col min="7939" max="7939" width="18.42578125" style="11" customWidth="1"/>
    <col min="7940" max="7940" width="25" style="11" customWidth="1"/>
    <col min="7941" max="7941" width="27.28515625" style="11" customWidth="1"/>
    <col min="7942" max="7942" width="14.7109375" style="11" bestFit="1" customWidth="1"/>
    <col min="7943" max="7943" width="14.140625" style="11" bestFit="1" customWidth="1"/>
    <col min="7944" max="7944" width="12" style="11" bestFit="1" customWidth="1"/>
    <col min="7945" max="7945" width="13.140625" style="11" bestFit="1" customWidth="1"/>
    <col min="7946" max="7946" width="11" style="11" bestFit="1" customWidth="1"/>
    <col min="7947" max="8193" width="9.140625" style="11"/>
    <col min="8194" max="8194" width="24.140625" style="11" customWidth="1"/>
    <col min="8195" max="8195" width="18.42578125" style="11" customWidth="1"/>
    <col min="8196" max="8196" width="25" style="11" customWidth="1"/>
    <col min="8197" max="8197" width="27.28515625" style="11" customWidth="1"/>
    <col min="8198" max="8198" width="14.7109375" style="11" bestFit="1" customWidth="1"/>
    <col min="8199" max="8199" width="14.140625" style="11" bestFit="1" customWidth="1"/>
    <col min="8200" max="8200" width="12" style="11" bestFit="1" customWidth="1"/>
    <col min="8201" max="8201" width="13.140625" style="11" bestFit="1" customWidth="1"/>
    <col min="8202" max="8202" width="11" style="11" bestFit="1" customWidth="1"/>
    <col min="8203" max="8449" width="9.140625" style="11"/>
    <col min="8450" max="8450" width="24.140625" style="11" customWidth="1"/>
    <col min="8451" max="8451" width="18.42578125" style="11" customWidth="1"/>
    <col min="8452" max="8452" width="25" style="11" customWidth="1"/>
    <col min="8453" max="8453" width="27.28515625" style="11" customWidth="1"/>
    <col min="8454" max="8454" width="14.7109375" style="11" bestFit="1" customWidth="1"/>
    <col min="8455" max="8455" width="14.140625" style="11" bestFit="1" customWidth="1"/>
    <col min="8456" max="8456" width="12" style="11" bestFit="1" customWidth="1"/>
    <col min="8457" max="8457" width="13.140625" style="11" bestFit="1" customWidth="1"/>
    <col min="8458" max="8458" width="11" style="11" bestFit="1" customWidth="1"/>
    <col min="8459" max="8705" width="9.140625" style="11"/>
    <col min="8706" max="8706" width="24.140625" style="11" customWidth="1"/>
    <col min="8707" max="8707" width="18.42578125" style="11" customWidth="1"/>
    <col min="8708" max="8708" width="25" style="11" customWidth="1"/>
    <col min="8709" max="8709" width="27.28515625" style="11" customWidth="1"/>
    <col min="8710" max="8710" width="14.7109375" style="11" bestFit="1" customWidth="1"/>
    <col min="8711" max="8711" width="14.140625" style="11" bestFit="1" customWidth="1"/>
    <col min="8712" max="8712" width="12" style="11" bestFit="1" customWidth="1"/>
    <col min="8713" max="8713" width="13.140625" style="11" bestFit="1" customWidth="1"/>
    <col min="8714" max="8714" width="11" style="11" bestFit="1" customWidth="1"/>
    <col min="8715" max="8961" width="9.140625" style="11"/>
    <col min="8962" max="8962" width="24.140625" style="11" customWidth="1"/>
    <col min="8963" max="8963" width="18.42578125" style="11" customWidth="1"/>
    <col min="8964" max="8964" width="25" style="11" customWidth="1"/>
    <col min="8965" max="8965" width="27.28515625" style="11" customWidth="1"/>
    <col min="8966" max="8966" width="14.7109375" style="11" bestFit="1" customWidth="1"/>
    <col min="8967" max="8967" width="14.140625" style="11" bestFit="1" customWidth="1"/>
    <col min="8968" max="8968" width="12" style="11" bestFit="1" customWidth="1"/>
    <col min="8969" max="8969" width="13.140625" style="11" bestFit="1" customWidth="1"/>
    <col min="8970" max="8970" width="11" style="11" bestFit="1" customWidth="1"/>
    <col min="8971" max="9217" width="9.140625" style="11"/>
    <col min="9218" max="9218" width="24.140625" style="11" customWidth="1"/>
    <col min="9219" max="9219" width="18.42578125" style="11" customWidth="1"/>
    <col min="9220" max="9220" width="25" style="11" customWidth="1"/>
    <col min="9221" max="9221" width="27.28515625" style="11" customWidth="1"/>
    <col min="9222" max="9222" width="14.7109375" style="11" bestFit="1" customWidth="1"/>
    <col min="9223" max="9223" width="14.140625" style="11" bestFit="1" customWidth="1"/>
    <col min="9224" max="9224" width="12" style="11" bestFit="1" customWidth="1"/>
    <col min="9225" max="9225" width="13.140625" style="11" bestFit="1" customWidth="1"/>
    <col min="9226" max="9226" width="11" style="11" bestFit="1" customWidth="1"/>
    <col min="9227" max="9473" width="9.140625" style="11"/>
    <col min="9474" max="9474" width="24.140625" style="11" customWidth="1"/>
    <col min="9475" max="9475" width="18.42578125" style="11" customWidth="1"/>
    <col min="9476" max="9476" width="25" style="11" customWidth="1"/>
    <col min="9477" max="9477" width="27.28515625" style="11" customWidth="1"/>
    <col min="9478" max="9478" width="14.7109375" style="11" bestFit="1" customWidth="1"/>
    <col min="9479" max="9479" width="14.140625" style="11" bestFit="1" customWidth="1"/>
    <col min="9480" max="9480" width="12" style="11" bestFit="1" customWidth="1"/>
    <col min="9481" max="9481" width="13.140625" style="11" bestFit="1" customWidth="1"/>
    <col min="9482" max="9482" width="11" style="11" bestFit="1" customWidth="1"/>
    <col min="9483" max="9729" width="9.140625" style="11"/>
    <col min="9730" max="9730" width="24.140625" style="11" customWidth="1"/>
    <col min="9731" max="9731" width="18.42578125" style="11" customWidth="1"/>
    <col min="9732" max="9732" width="25" style="11" customWidth="1"/>
    <col min="9733" max="9733" width="27.28515625" style="11" customWidth="1"/>
    <col min="9734" max="9734" width="14.7109375" style="11" bestFit="1" customWidth="1"/>
    <col min="9735" max="9735" width="14.140625" style="11" bestFit="1" customWidth="1"/>
    <col min="9736" max="9736" width="12" style="11" bestFit="1" customWidth="1"/>
    <col min="9737" max="9737" width="13.140625" style="11" bestFit="1" customWidth="1"/>
    <col min="9738" max="9738" width="11" style="11" bestFit="1" customWidth="1"/>
    <col min="9739" max="9985" width="9.140625" style="11"/>
    <col min="9986" max="9986" width="24.140625" style="11" customWidth="1"/>
    <col min="9987" max="9987" width="18.42578125" style="11" customWidth="1"/>
    <col min="9988" max="9988" width="25" style="11" customWidth="1"/>
    <col min="9989" max="9989" width="27.28515625" style="11" customWidth="1"/>
    <col min="9990" max="9990" width="14.7109375" style="11" bestFit="1" customWidth="1"/>
    <col min="9991" max="9991" width="14.140625" style="11" bestFit="1" customWidth="1"/>
    <col min="9992" max="9992" width="12" style="11" bestFit="1" customWidth="1"/>
    <col min="9993" max="9993" width="13.140625" style="11" bestFit="1" customWidth="1"/>
    <col min="9994" max="9994" width="11" style="11" bestFit="1" customWidth="1"/>
    <col min="9995" max="10241" width="9.140625" style="11"/>
    <col min="10242" max="10242" width="24.140625" style="11" customWidth="1"/>
    <col min="10243" max="10243" width="18.42578125" style="11" customWidth="1"/>
    <col min="10244" max="10244" width="25" style="11" customWidth="1"/>
    <col min="10245" max="10245" width="27.28515625" style="11" customWidth="1"/>
    <col min="10246" max="10246" width="14.7109375" style="11" bestFit="1" customWidth="1"/>
    <col min="10247" max="10247" width="14.140625" style="11" bestFit="1" customWidth="1"/>
    <col min="10248" max="10248" width="12" style="11" bestFit="1" customWidth="1"/>
    <col min="10249" max="10249" width="13.140625" style="11" bestFit="1" customWidth="1"/>
    <col min="10250" max="10250" width="11" style="11" bestFit="1" customWidth="1"/>
    <col min="10251" max="10497" width="9.140625" style="11"/>
    <col min="10498" max="10498" width="24.140625" style="11" customWidth="1"/>
    <col min="10499" max="10499" width="18.42578125" style="11" customWidth="1"/>
    <col min="10500" max="10500" width="25" style="11" customWidth="1"/>
    <col min="10501" max="10501" width="27.28515625" style="11" customWidth="1"/>
    <col min="10502" max="10502" width="14.7109375" style="11" bestFit="1" customWidth="1"/>
    <col min="10503" max="10503" width="14.140625" style="11" bestFit="1" customWidth="1"/>
    <col min="10504" max="10504" width="12" style="11" bestFit="1" customWidth="1"/>
    <col min="10505" max="10505" width="13.140625" style="11" bestFit="1" customWidth="1"/>
    <col min="10506" max="10506" width="11" style="11" bestFit="1" customWidth="1"/>
    <col min="10507" max="10753" width="9.140625" style="11"/>
    <col min="10754" max="10754" width="24.140625" style="11" customWidth="1"/>
    <col min="10755" max="10755" width="18.42578125" style="11" customWidth="1"/>
    <col min="10756" max="10756" width="25" style="11" customWidth="1"/>
    <col min="10757" max="10757" width="27.28515625" style="11" customWidth="1"/>
    <col min="10758" max="10758" width="14.7109375" style="11" bestFit="1" customWidth="1"/>
    <col min="10759" max="10759" width="14.140625" style="11" bestFit="1" customWidth="1"/>
    <col min="10760" max="10760" width="12" style="11" bestFit="1" customWidth="1"/>
    <col min="10761" max="10761" width="13.140625" style="11" bestFit="1" customWidth="1"/>
    <col min="10762" max="10762" width="11" style="11" bestFit="1" customWidth="1"/>
    <col min="10763" max="11009" width="9.140625" style="11"/>
    <col min="11010" max="11010" width="24.140625" style="11" customWidth="1"/>
    <col min="11011" max="11011" width="18.42578125" style="11" customWidth="1"/>
    <col min="11012" max="11012" width="25" style="11" customWidth="1"/>
    <col min="11013" max="11013" width="27.28515625" style="11" customWidth="1"/>
    <col min="11014" max="11014" width="14.7109375" style="11" bestFit="1" customWidth="1"/>
    <col min="11015" max="11015" width="14.140625" style="11" bestFit="1" customWidth="1"/>
    <col min="11016" max="11016" width="12" style="11" bestFit="1" customWidth="1"/>
    <col min="11017" max="11017" width="13.140625" style="11" bestFit="1" customWidth="1"/>
    <col min="11018" max="11018" width="11" style="11" bestFit="1" customWidth="1"/>
    <col min="11019" max="11265" width="9.140625" style="11"/>
    <col min="11266" max="11266" width="24.140625" style="11" customWidth="1"/>
    <col min="11267" max="11267" width="18.42578125" style="11" customWidth="1"/>
    <col min="11268" max="11268" width="25" style="11" customWidth="1"/>
    <col min="11269" max="11269" width="27.28515625" style="11" customWidth="1"/>
    <col min="11270" max="11270" width="14.7109375" style="11" bestFit="1" customWidth="1"/>
    <col min="11271" max="11271" width="14.140625" style="11" bestFit="1" customWidth="1"/>
    <col min="11272" max="11272" width="12" style="11" bestFit="1" customWidth="1"/>
    <col min="11273" max="11273" width="13.140625" style="11" bestFit="1" customWidth="1"/>
    <col min="11274" max="11274" width="11" style="11" bestFit="1" customWidth="1"/>
    <col min="11275" max="11521" width="9.140625" style="11"/>
    <col min="11522" max="11522" width="24.140625" style="11" customWidth="1"/>
    <col min="11523" max="11523" width="18.42578125" style="11" customWidth="1"/>
    <col min="11524" max="11524" width="25" style="11" customWidth="1"/>
    <col min="11525" max="11525" width="27.28515625" style="11" customWidth="1"/>
    <col min="11526" max="11526" width="14.7109375" style="11" bestFit="1" customWidth="1"/>
    <col min="11527" max="11527" width="14.140625" style="11" bestFit="1" customWidth="1"/>
    <col min="11528" max="11528" width="12" style="11" bestFit="1" customWidth="1"/>
    <col min="11529" max="11529" width="13.140625" style="11" bestFit="1" customWidth="1"/>
    <col min="11530" max="11530" width="11" style="11" bestFit="1" customWidth="1"/>
    <col min="11531" max="11777" width="9.140625" style="11"/>
    <col min="11778" max="11778" width="24.140625" style="11" customWidth="1"/>
    <col min="11779" max="11779" width="18.42578125" style="11" customWidth="1"/>
    <col min="11780" max="11780" width="25" style="11" customWidth="1"/>
    <col min="11781" max="11781" width="27.28515625" style="11" customWidth="1"/>
    <col min="11782" max="11782" width="14.7109375" style="11" bestFit="1" customWidth="1"/>
    <col min="11783" max="11783" width="14.140625" style="11" bestFit="1" customWidth="1"/>
    <col min="11784" max="11784" width="12" style="11" bestFit="1" customWidth="1"/>
    <col min="11785" max="11785" width="13.140625" style="11" bestFit="1" customWidth="1"/>
    <col min="11786" max="11786" width="11" style="11" bestFit="1" customWidth="1"/>
    <col min="11787" max="12033" width="9.140625" style="11"/>
    <col min="12034" max="12034" width="24.140625" style="11" customWidth="1"/>
    <col min="12035" max="12035" width="18.42578125" style="11" customWidth="1"/>
    <col min="12036" max="12036" width="25" style="11" customWidth="1"/>
    <col min="12037" max="12037" width="27.28515625" style="11" customWidth="1"/>
    <col min="12038" max="12038" width="14.7109375" style="11" bestFit="1" customWidth="1"/>
    <col min="12039" max="12039" width="14.140625" style="11" bestFit="1" customWidth="1"/>
    <col min="12040" max="12040" width="12" style="11" bestFit="1" customWidth="1"/>
    <col min="12041" max="12041" width="13.140625" style="11" bestFit="1" customWidth="1"/>
    <col min="12042" max="12042" width="11" style="11" bestFit="1" customWidth="1"/>
    <col min="12043" max="12289" width="9.140625" style="11"/>
    <col min="12290" max="12290" width="24.140625" style="11" customWidth="1"/>
    <col min="12291" max="12291" width="18.42578125" style="11" customWidth="1"/>
    <col min="12292" max="12292" width="25" style="11" customWidth="1"/>
    <col min="12293" max="12293" width="27.28515625" style="11" customWidth="1"/>
    <col min="12294" max="12294" width="14.7109375" style="11" bestFit="1" customWidth="1"/>
    <col min="12295" max="12295" width="14.140625" style="11" bestFit="1" customWidth="1"/>
    <col min="12296" max="12296" width="12" style="11" bestFit="1" customWidth="1"/>
    <col min="12297" max="12297" width="13.140625" style="11" bestFit="1" customWidth="1"/>
    <col min="12298" max="12298" width="11" style="11" bestFit="1" customWidth="1"/>
    <col min="12299" max="12545" width="9.140625" style="11"/>
    <col min="12546" max="12546" width="24.140625" style="11" customWidth="1"/>
    <col min="12547" max="12547" width="18.42578125" style="11" customWidth="1"/>
    <col min="12548" max="12548" width="25" style="11" customWidth="1"/>
    <col min="12549" max="12549" width="27.28515625" style="11" customWidth="1"/>
    <col min="12550" max="12550" width="14.7109375" style="11" bestFit="1" customWidth="1"/>
    <col min="12551" max="12551" width="14.140625" style="11" bestFit="1" customWidth="1"/>
    <col min="12552" max="12552" width="12" style="11" bestFit="1" customWidth="1"/>
    <col min="12553" max="12553" width="13.140625" style="11" bestFit="1" customWidth="1"/>
    <col min="12554" max="12554" width="11" style="11" bestFit="1" customWidth="1"/>
    <col min="12555" max="12801" width="9.140625" style="11"/>
    <col min="12802" max="12802" width="24.140625" style="11" customWidth="1"/>
    <col min="12803" max="12803" width="18.42578125" style="11" customWidth="1"/>
    <col min="12804" max="12804" width="25" style="11" customWidth="1"/>
    <col min="12805" max="12805" width="27.28515625" style="11" customWidth="1"/>
    <col min="12806" max="12806" width="14.7109375" style="11" bestFit="1" customWidth="1"/>
    <col min="12807" max="12807" width="14.140625" style="11" bestFit="1" customWidth="1"/>
    <col min="12808" max="12808" width="12" style="11" bestFit="1" customWidth="1"/>
    <col min="12809" max="12809" width="13.140625" style="11" bestFit="1" customWidth="1"/>
    <col min="12810" max="12810" width="11" style="11" bestFit="1" customWidth="1"/>
    <col min="12811" max="13057" width="9.140625" style="11"/>
    <col min="13058" max="13058" width="24.140625" style="11" customWidth="1"/>
    <col min="13059" max="13059" width="18.42578125" style="11" customWidth="1"/>
    <col min="13060" max="13060" width="25" style="11" customWidth="1"/>
    <col min="13061" max="13061" width="27.28515625" style="11" customWidth="1"/>
    <col min="13062" max="13062" width="14.7109375" style="11" bestFit="1" customWidth="1"/>
    <col min="13063" max="13063" width="14.140625" style="11" bestFit="1" customWidth="1"/>
    <col min="13064" max="13064" width="12" style="11" bestFit="1" customWidth="1"/>
    <col min="13065" max="13065" width="13.140625" style="11" bestFit="1" customWidth="1"/>
    <col min="13066" max="13066" width="11" style="11" bestFit="1" customWidth="1"/>
    <col min="13067" max="13313" width="9.140625" style="11"/>
    <col min="13314" max="13314" width="24.140625" style="11" customWidth="1"/>
    <col min="13315" max="13315" width="18.42578125" style="11" customWidth="1"/>
    <col min="13316" max="13316" width="25" style="11" customWidth="1"/>
    <col min="13317" max="13317" width="27.28515625" style="11" customWidth="1"/>
    <col min="13318" max="13318" width="14.7109375" style="11" bestFit="1" customWidth="1"/>
    <col min="13319" max="13319" width="14.140625" style="11" bestFit="1" customWidth="1"/>
    <col min="13320" max="13320" width="12" style="11" bestFit="1" customWidth="1"/>
    <col min="13321" max="13321" width="13.140625" style="11" bestFit="1" customWidth="1"/>
    <col min="13322" max="13322" width="11" style="11" bestFit="1" customWidth="1"/>
    <col min="13323" max="13569" width="9.140625" style="11"/>
    <col min="13570" max="13570" width="24.140625" style="11" customWidth="1"/>
    <col min="13571" max="13571" width="18.42578125" style="11" customWidth="1"/>
    <col min="13572" max="13572" width="25" style="11" customWidth="1"/>
    <col min="13573" max="13573" width="27.28515625" style="11" customWidth="1"/>
    <col min="13574" max="13574" width="14.7109375" style="11" bestFit="1" customWidth="1"/>
    <col min="13575" max="13575" width="14.140625" style="11" bestFit="1" customWidth="1"/>
    <col min="13576" max="13576" width="12" style="11" bestFit="1" customWidth="1"/>
    <col min="13577" max="13577" width="13.140625" style="11" bestFit="1" customWidth="1"/>
    <col min="13578" max="13578" width="11" style="11" bestFit="1" customWidth="1"/>
    <col min="13579" max="13825" width="9.140625" style="11"/>
    <col min="13826" max="13826" width="24.140625" style="11" customWidth="1"/>
    <col min="13827" max="13827" width="18.42578125" style="11" customWidth="1"/>
    <col min="13828" max="13828" width="25" style="11" customWidth="1"/>
    <col min="13829" max="13829" width="27.28515625" style="11" customWidth="1"/>
    <col min="13830" max="13830" width="14.7109375" style="11" bestFit="1" customWidth="1"/>
    <col min="13831" max="13831" width="14.140625" style="11" bestFit="1" customWidth="1"/>
    <col min="13832" max="13832" width="12" style="11" bestFit="1" customWidth="1"/>
    <col min="13833" max="13833" width="13.140625" style="11" bestFit="1" customWidth="1"/>
    <col min="13834" max="13834" width="11" style="11" bestFit="1" customWidth="1"/>
    <col min="13835" max="14081" width="9.140625" style="11"/>
    <col min="14082" max="14082" width="24.140625" style="11" customWidth="1"/>
    <col min="14083" max="14083" width="18.42578125" style="11" customWidth="1"/>
    <col min="14084" max="14084" width="25" style="11" customWidth="1"/>
    <col min="14085" max="14085" width="27.28515625" style="11" customWidth="1"/>
    <col min="14086" max="14086" width="14.7109375" style="11" bestFit="1" customWidth="1"/>
    <col min="14087" max="14087" width="14.140625" style="11" bestFit="1" customWidth="1"/>
    <col min="14088" max="14088" width="12" style="11" bestFit="1" customWidth="1"/>
    <col min="14089" max="14089" width="13.140625" style="11" bestFit="1" customWidth="1"/>
    <col min="14090" max="14090" width="11" style="11" bestFit="1" customWidth="1"/>
    <col min="14091" max="14337" width="9.140625" style="11"/>
    <col min="14338" max="14338" width="24.140625" style="11" customWidth="1"/>
    <col min="14339" max="14339" width="18.42578125" style="11" customWidth="1"/>
    <col min="14340" max="14340" width="25" style="11" customWidth="1"/>
    <col min="14341" max="14341" width="27.28515625" style="11" customWidth="1"/>
    <col min="14342" max="14342" width="14.7109375" style="11" bestFit="1" customWidth="1"/>
    <col min="14343" max="14343" width="14.140625" style="11" bestFit="1" customWidth="1"/>
    <col min="14344" max="14344" width="12" style="11" bestFit="1" customWidth="1"/>
    <col min="14345" max="14345" width="13.140625" style="11" bestFit="1" customWidth="1"/>
    <col min="14346" max="14346" width="11" style="11" bestFit="1" customWidth="1"/>
    <col min="14347" max="14593" width="9.140625" style="11"/>
    <col min="14594" max="14594" width="24.140625" style="11" customWidth="1"/>
    <col min="14595" max="14595" width="18.42578125" style="11" customWidth="1"/>
    <col min="14596" max="14596" width="25" style="11" customWidth="1"/>
    <col min="14597" max="14597" width="27.28515625" style="11" customWidth="1"/>
    <col min="14598" max="14598" width="14.7109375" style="11" bestFit="1" customWidth="1"/>
    <col min="14599" max="14599" width="14.140625" style="11" bestFit="1" customWidth="1"/>
    <col min="14600" max="14600" width="12" style="11" bestFit="1" customWidth="1"/>
    <col min="14601" max="14601" width="13.140625" style="11" bestFit="1" customWidth="1"/>
    <col min="14602" max="14602" width="11" style="11" bestFit="1" customWidth="1"/>
    <col min="14603" max="14849" width="9.140625" style="11"/>
    <col min="14850" max="14850" width="24.140625" style="11" customWidth="1"/>
    <col min="14851" max="14851" width="18.42578125" style="11" customWidth="1"/>
    <col min="14852" max="14852" width="25" style="11" customWidth="1"/>
    <col min="14853" max="14853" width="27.28515625" style="11" customWidth="1"/>
    <col min="14854" max="14854" width="14.7109375" style="11" bestFit="1" customWidth="1"/>
    <col min="14855" max="14855" width="14.140625" style="11" bestFit="1" customWidth="1"/>
    <col min="14856" max="14856" width="12" style="11" bestFit="1" customWidth="1"/>
    <col min="14857" max="14857" width="13.140625" style="11" bestFit="1" customWidth="1"/>
    <col min="14858" max="14858" width="11" style="11" bestFit="1" customWidth="1"/>
    <col min="14859" max="15105" width="9.140625" style="11"/>
    <col min="15106" max="15106" width="24.140625" style="11" customWidth="1"/>
    <col min="15107" max="15107" width="18.42578125" style="11" customWidth="1"/>
    <col min="15108" max="15108" width="25" style="11" customWidth="1"/>
    <col min="15109" max="15109" width="27.28515625" style="11" customWidth="1"/>
    <col min="15110" max="15110" width="14.7109375" style="11" bestFit="1" customWidth="1"/>
    <col min="15111" max="15111" width="14.140625" style="11" bestFit="1" customWidth="1"/>
    <col min="15112" max="15112" width="12" style="11" bestFit="1" customWidth="1"/>
    <col min="15113" max="15113" width="13.140625" style="11" bestFit="1" customWidth="1"/>
    <col min="15114" max="15114" width="11" style="11" bestFit="1" customWidth="1"/>
    <col min="15115" max="15361" width="9.140625" style="11"/>
    <col min="15362" max="15362" width="24.140625" style="11" customWidth="1"/>
    <col min="15363" max="15363" width="18.42578125" style="11" customWidth="1"/>
    <col min="15364" max="15364" width="25" style="11" customWidth="1"/>
    <col min="15365" max="15365" width="27.28515625" style="11" customWidth="1"/>
    <col min="15366" max="15366" width="14.7109375" style="11" bestFit="1" customWidth="1"/>
    <col min="15367" max="15367" width="14.140625" style="11" bestFit="1" customWidth="1"/>
    <col min="15368" max="15368" width="12" style="11" bestFit="1" customWidth="1"/>
    <col min="15369" max="15369" width="13.140625" style="11" bestFit="1" customWidth="1"/>
    <col min="15370" max="15370" width="11" style="11" bestFit="1" customWidth="1"/>
    <col min="15371" max="15617" width="9.140625" style="11"/>
    <col min="15618" max="15618" width="24.140625" style="11" customWidth="1"/>
    <col min="15619" max="15619" width="18.42578125" style="11" customWidth="1"/>
    <col min="15620" max="15620" width="25" style="11" customWidth="1"/>
    <col min="15621" max="15621" width="27.28515625" style="11" customWidth="1"/>
    <col min="15622" max="15622" width="14.7109375" style="11" bestFit="1" customWidth="1"/>
    <col min="15623" max="15623" width="14.140625" style="11" bestFit="1" customWidth="1"/>
    <col min="15624" max="15624" width="12" style="11" bestFit="1" customWidth="1"/>
    <col min="15625" max="15625" width="13.140625" style="11" bestFit="1" customWidth="1"/>
    <col min="15626" max="15626" width="11" style="11" bestFit="1" customWidth="1"/>
    <col min="15627" max="15873" width="9.140625" style="11"/>
    <col min="15874" max="15874" width="24.140625" style="11" customWidth="1"/>
    <col min="15875" max="15875" width="18.42578125" style="11" customWidth="1"/>
    <col min="15876" max="15876" width="25" style="11" customWidth="1"/>
    <col min="15877" max="15877" width="27.28515625" style="11" customWidth="1"/>
    <col min="15878" max="15878" width="14.7109375" style="11" bestFit="1" customWidth="1"/>
    <col min="15879" max="15879" width="14.140625" style="11" bestFit="1" customWidth="1"/>
    <col min="15880" max="15880" width="12" style="11" bestFit="1" customWidth="1"/>
    <col min="15881" max="15881" width="13.140625" style="11" bestFit="1" customWidth="1"/>
    <col min="15882" max="15882" width="11" style="11" bestFit="1" customWidth="1"/>
    <col min="15883" max="16129" width="9.140625" style="11"/>
    <col min="16130" max="16130" width="24.140625" style="11" customWidth="1"/>
    <col min="16131" max="16131" width="18.42578125" style="11" customWidth="1"/>
    <col min="16132" max="16132" width="25" style="11" customWidth="1"/>
    <col min="16133" max="16133" width="27.28515625" style="11" customWidth="1"/>
    <col min="16134" max="16134" width="14.7109375" style="11" bestFit="1" customWidth="1"/>
    <col min="16135" max="16135" width="14.140625" style="11" bestFit="1" customWidth="1"/>
    <col min="16136" max="16136" width="12" style="11" bestFit="1" customWidth="1"/>
    <col min="16137" max="16137" width="13.140625" style="11" bestFit="1" customWidth="1"/>
    <col min="16138" max="16138" width="11" style="11" bestFit="1" customWidth="1"/>
    <col min="16139" max="16384" width="9.140625" style="11"/>
  </cols>
  <sheetData>
    <row r="1" spans="1:14">
      <c r="C1" s="110" t="s">
        <v>118</v>
      </c>
      <c r="D1" s="110"/>
      <c r="E1" s="110"/>
    </row>
    <row r="2" spans="1:14" ht="35.25" customHeight="1">
      <c r="C2" s="110" t="s">
        <v>1</v>
      </c>
      <c r="D2" s="110"/>
      <c r="E2" s="110"/>
    </row>
    <row r="3" spans="1:14" ht="18.75" customHeight="1">
      <c r="C3" s="110" t="s">
        <v>185</v>
      </c>
      <c r="D3" s="110"/>
      <c r="E3" s="110"/>
    </row>
    <row r="5" spans="1:14" s="63" customFormat="1" ht="46.5" customHeight="1">
      <c r="A5" s="111" t="s">
        <v>213</v>
      </c>
      <c r="B5" s="111"/>
      <c r="C5" s="111"/>
      <c r="D5" s="111"/>
      <c r="E5" s="111"/>
    </row>
    <row r="7" spans="1:14" ht="89.25">
      <c r="A7" s="113" t="s">
        <v>119</v>
      </c>
      <c r="B7" s="106"/>
      <c r="C7" s="12" t="s">
        <v>214</v>
      </c>
      <c r="D7" s="12" t="s">
        <v>131</v>
      </c>
      <c r="E7" s="12" t="s">
        <v>132</v>
      </c>
      <c r="F7" s="28"/>
      <c r="G7" s="28"/>
      <c r="H7" s="28"/>
      <c r="I7" s="28"/>
      <c r="J7" s="28"/>
      <c r="K7" s="28"/>
      <c r="L7" s="28"/>
      <c r="M7" s="28"/>
      <c r="N7" s="28"/>
    </row>
    <row r="8" spans="1:14" ht="25.5">
      <c r="A8" s="13">
        <v>1</v>
      </c>
      <c r="B8" s="27" t="s">
        <v>133</v>
      </c>
      <c r="C8" s="77">
        <f>SUM(C9:C13)</f>
        <v>44532062.939491525</v>
      </c>
      <c r="D8" s="81">
        <f>SUM(D9:D13)</f>
        <v>12.811</v>
      </c>
      <c r="E8" s="83">
        <f>SUM(E9:E13)</f>
        <v>6210.0300000000007</v>
      </c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13"/>
      <c r="B9" s="27" t="s">
        <v>23</v>
      </c>
      <c r="C9" s="77">
        <f>'[5]2013'!$N$4+'[5]2014'!$O$4+'[5]2015'!$N$4</f>
        <v>3770921.4803389832</v>
      </c>
      <c r="D9" s="84">
        <f>'[1]2014-2016'!I126</f>
        <v>2.2149999999999999</v>
      </c>
      <c r="E9" s="83">
        <f>'[1]2014-2016'!I3</f>
        <v>760</v>
      </c>
      <c r="F9" s="85"/>
      <c r="G9" s="28"/>
      <c r="H9" s="28"/>
      <c r="I9" s="28"/>
      <c r="J9" s="86"/>
      <c r="K9" s="28"/>
      <c r="L9" s="28"/>
      <c r="M9" s="28"/>
      <c r="N9" s="28"/>
    </row>
    <row r="10" spans="1:14">
      <c r="A10" s="13"/>
      <c r="B10" s="27" t="s">
        <v>28</v>
      </c>
      <c r="C10" s="77">
        <f>'[5]2013'!$O$4+'[5]2014'!$P$4+'[5]2015'!$O$4</f>
        <v>15527907.386271186</v>
      </c>
      <c r="D10" s="84">
        <f>'[1]2014-2016'!J126</f>
        <v>2.5840000000000001</v>
      </c>
      <c r="E10" s="83">
        <f>'[1]2014-2016'!J3</f>
        <v>2106.5300000000002</v>
      </c>
      <c r="F10" s="28"/>
      <c r="G10" s="28"/>
      <c r="H10" s="28"/>
      <c r="I10" s="28"/>
      <c r="J10" s="86"/>
      <c r="K10" s="28"/>
      <c r="L10" s="28"/>
      <c r="M10" s="28"/>
      <c r="N10" s="28"/>
    </row>
    <row r="11" spans="1:14">
      <c r="A11" s="13"/>
      <c r="B11" s="27" t="s">
        <v>25</v>
      </c>
      <c r="C11" s="77">
        <f>'[5]2013'!$P$4+'[5]2014'!$Q$4+'[5]2015'!$P$4</f>
        <v>12566368.700000001</v>
      </c>
      <c r="D11" s="84">
        <f>'[1]2014-2016'!K126</f>
        <v>5.3259999999999996</v>
      </c>
      <c r="E11" s="83">
        <f>'[1]2014-2016'!K3</f>
        <v>1959</v>
      </c>
      <c r="F11" s="28"/>
      <c r="G11" s="28"/>
      <c r="H11" s="28"/>
      <c r="I11" s="28"/>
      <c r="J11" s="86"/>
      <c r="K11" s="28"/>
      <c r="L11" s="28"/>
      <c r="M11" s="28"/>
      <c r="N11" s="28"/>
    </row>
    <row r="12" spans="1:14">
      <c r="A12" s="13"/>
      <c r="B12" s="27" t="s">
        <v>29</v>
      </c>
      <c r="C12" s="77">
        <f>'[5]2013'!$Q$4+'[5]2014'!$R$4+'[5]2015'!$Q$4</f>
        <v>12666865.372881357</v>
      </c>
      <c r="D12" s="84">
        <f>'[1]2014-2016'!L126</f>
        <v>2.6859999999999999</v>
      </c>
      <c r="E12" s="83">
        <f>'[1]2014-2016'!L3</f>
        <v>1384.5</v>
      </c>
      <c r="F12" s="28"/>
      <c r="G12" s="28"/>
      <c r="H12" s="28"/>
      <c r="I12" s="28"/>
      <c r="J12" s="86"/>
      <c r="K12" s="28"/>
      <c r="L12" s="28"/>
      <c r="M12" s="28"/>
      <c r="N12" s="28"/>
    </row>
    <row r="13" spans="1:14">
      <c r="A13" s="13"/>
      <c r="B13" s="27" t="s">
        <v>134</v>
      </c>
      <c r="C13" s="77">
        <v>0</v>
      </c>
      <c r="D13" s="81">
        <v>0</v>
      </c>
      <c r="E13" s="79">
        <v>0</v>
      </c>
      <c r="F13" s="87"/>
      <c r="G13" s="87"/>
      <c r="H13" s="28"/>
      <c r="I13" s="86"/>
      <c r="J13" s="86"/>
      <c r="K13" s="28"/>
      <c r="L13" s="28"/>
      <c r="M13" s="28"/>
      <c r="N13" s="28"/>
    </row>
    <row r="14" spans="1:14" ht="25.5">
      <c r="A14" s="13">
        <v>2</v>
      </c>
      <c r="B14" s="27" t="s">
        <v>135</v>
      </c>
      <c r="C14" s="77">
        <f>SUM(C15:C17)</f>
        <v>12338328.165254237</v>
      </c>
      <c r="D14" s="81">
        <f>SUM(D15:D17)</f>
        <v>9.3920000000000012</v>
      </c>
      <c r="E14" s="79">
        <f>SUM(E15:E17)</f>
        <v>1367</v>
      </c>
      <c r="F14" s="87"/>
      <c r="H14" s="87"/>
      <c r="I14" s="86"/>
      <c r="J14" s="86"/>
      <c r="K14" s="28"/>
      <c r="L14" s="28"/>
      <c r="M14" s="28"/>
      <c r="N14" s="28"/>
    </row>
    <row r="15" spans="1:14">
      <c r="A15" s="13"/>
      <c r="B15" s="27" t="s">
        <v>23</v>
      </c>
      <c r="C15" s="77">
        <f>'[5]2013'!$L$4+'[5]2014'!$M$4+'[5]2015'!$L$4</f>
        <v>8899274.5152542368</v>
      </c>
      <c r="D15" s="81">
        <f>'[1]2014-2016'!G4</f>
        <v>5.7990000000000013</v>
      </c>
      <c r="E15" s="79">
        <f>'[1]2014-2016'!G3</f>
        <v>1222</v>
      </c>
      <c r="F15" s="87"/>
      <c r="H15" s="87"/>
      <c r="I15" s="86"/>
      <c r="J15" s="86"/>
      <c r="K15" s="28"/>
      <c r="L15" s="28"/>
      <c r="M15" s="28"/>
      <c r="N15" s="28"/>
    </row>
    <row r="16" spans="1:14">
      <c r="A16" s="13"/>
      <c r="B16" s="27" t="s">
        <v>25</v>
      </c>
      <c r="C16" s="77">
        <f>'[5]2015'!$M$4</f>
        <v>3439053.65</v>
      </c>
      <c r="D16" s="81">
        <f>'[1]2014-2016'!H4</f>
        <v>3.593</v>
      </c>
      <c r="E16" s="79">
        <f>'[1]2014-2016'!H3</f>
        <v>145</v>
      </c>
      <c r="F16" s="87"/>
      <c r="H16" s="87"/>
      <c r="I16" s="86"/>
      <c r="J16" s="86"/>
      <c r="K16" s="28"/>
      <c r="L16" s="28"/>
      <c r="M16" s="28"/>
      <c r="N16" s="28"/>
    </row>
    <row r="17" spans="1:14">
      <c r="A17" s="13"/>
      <c r="B17" s="27" t="s">
        <v>134</v>
      </c>
      <c r="C17" s="77">
        <v>0</v>
      </c>
      <c r="D17" s="81">
        <v>0</v>
      </c>
      <c r="E17" s="79">
        <v>0</v>
      </c>
      <c r="F17" s="87"/>
      <c r="H17" s="87"/>
      <c r="I17" s="86"/>
      <c r="J17" s="28"/>
      <c r="K17" s="28"/>
      <c r="L17" s="28"/>
      <c r="M17" s="28"/>
      <c r="N17" s="28"/>
    </row>
  </sheetData>
  <mergeCells count="5">
    <mergeCell ref="C1:E1"/>
    <mergeCell ref="C2:E2"/>
    <mergeCell ref="C3:E3"/>
    <mergeCell ref="A5:E5"/>
    <mergeCell ref="A7:B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2"/>
  <sheetViews>
    <sheetView topLeftCell="A16" workbookViewId="0">
      <selection activeCell="A31" sqref="A31:XFD31"/>
    </sheetView>
  </sheetViews>
  <sheetFormatPr defaultRowHeight="12.75"/>
  <cols>
    <col min="1" max="1" width="9.140625" style="62"/>
    <col min="2" max="2" width="35.85546875" style="62" bestFit="1" customWidth="1"/>
    <col min="3" max="5" width="9.28515625" style="62" bestFit="1" customWidth="1"/>
    <col min="6" max="7" width="10.85546875" style="62" bestFit="1" customWidth="1"/>
    <col min="8" max="8" width="9.28515625" style="62" bestFit="1" customWidth="1"/>
    <col min="9" max="9" width="14" style="62" bestFit="1" customWidth="1"/>
    <col min="10" max="10" width="14.5703125" style="62" bestFit="1" customWidth="1"/>
    <col min="11" max="11" width="9.28515625" style="62" bestFit="1" customWidth="1"/>
    <col min="12" max="12" width="13.85546875" style="62" bestFit="1" customWidth="1"/>
    <col min="13" max="257" width="9.140625" style="62"/>
    <col min="258" max="258" width="35.85546875" style="62" bestFit="1" customWidth="1"/>
    <col min="259" max="261" width="9.28515625" style="62" bestFit="1" customWidth="1"/>
    <col min="262" max="263" width="10.85546875" style="62" bestFit="1" customWidth="1"/>
    <col min="264" max="264" width="9.28515625" style="62" bestFit="1" customWidth="1"/>
    <col min="265" max="265" width="14" style="62" bestFit="1" customWidth="1"/>
    <col min="266" max="266" width="14.5703125" style="62" bestFit="1" customWidth="1"/>
    <col min="267" max="267" width="9.28515625" style="62" bestFit="1" customWidth="1"/>
    <col min="268" max="268" width="13.85546875" style="62" bestFit="1" customWidth="1"/>
    <col min="269" max="513" width="9.140625" style="62"/>
    <col min="514" max="514" width="35.85546875" style="62" bestFit="1" customWidth="1"/>
    <col min="515" max="517" width="9.28515625" style="62" bestFit="1" customWidth="1"/>
    <col min="518" max="519" width="10.85546875" style="62" bestFit="1" customWidth="1"/>
    <col min="520" max="520" width="9.28515625" style="62" bestFit="1" customWidth="1"/>
    <col min="521" max="521" width="14" style="62" bestFit="1" customWidth="1"/>
    <col min="522" max="522" width="14.5703125" style="62" bestFit="1" customWidth="1"/>
    <col min="523" max="523" width="9.28515625" style="62" bestFit="1" customWidth="1"/>
    <col min="524" max="524" width="13.85546875" style="62" bestFit="1" customWidth="1"/>
    <col min="525" max="769" width="9.140625" style="62"/>
    <col min="770" max="770" width="35.85546875" style="62" bestFit="1" customWidth="1"/>
    <col min="771" max="773" width="9.28515625" style="62" bestFit="1" customWidth="1"/>
    <col min="774" max="775" width="10.85546875" style="62" bestFit="1" customWidth="1"/>
    <col min="776" max="776" width="9.28515625" style="62" bestFit="1" customWidth="1"/>
    <col min="777" max="777" width="14" style="62" bestFit="1" customWidth="1"/>
    <col min="778" max="778" width="14.5703125" style="62" bestFit="1" customWidth="1"/>
    <col min="779" max="779" width="9.28515625" style="62" bestFit="1" customWidth="1"/>
    <col min="780" max="780" width="13.85546875" style="62" bestFit="1" customWidth="1"/>
    <col min="781" max="1025" width="9.140625" style="62"/>
    <col min="1026" max="1026" width="35.85546875" style="62" bestFit="1" customWidth="1"/>
    <col min="1027" max="1029" width="9.28515625" style="62" bestFit="1" customWidth="1"/>
    <col min="1030" max="1031" width="10.85546875" style="62" bestFit="1" customWidth="1"/>
    <col min="1032" max="1032" width="9.28515625" style="62" bestFit="1" customWidth="1"/>
    <col min="1033" max="1033" width="14" style="62" bestFit="1" customWidth="1"/>
    <col min="1034" max="1034" width="14.5703125" style="62" bestFit="1" customWidth="1"/>
    <col min="1035" max="1035" width="9.28515625" style="62" bestFit="1" customWidth="1"/>
    <col min="1036" max="1036" width="13.85546875" style="62" bestFit="1" customWidth="1"/>
    <col min="1037" max="1281" width="9.140625" style="62"/>
    <col min="1282" max="1282" width="35.85546875" style="62" bestFit="1" customWidth="1"/>
    <col min="1283" max="1285" width="9.28515625" style="62" bestFit="1" customWidth="1"/>
    <col min="1286" max="1287" width="10.85546875" style="62" bestFit="1" customWidth="1"/>
    <col min="1288" max="1288" width="9.28515625" style="62" bestFit="1" customWidth="1"/>
    <col min="1289" max="1289" width="14" style="62" bestFit="1" customWidth="1"/>
    <col min="1290" max="1290" width="14.5703125" style="62" bestFit="1" customWidth="1"/>
    <col min="1291" max="1291" width="9.28515625" style="62" bestFit="1" customWidth="1"/>
    <col min="1292" max="1292" width="13.85546875" style="62" bestFit="1" customWidth="1"/>
    <col min="1293" max="1537" width="9.140625" style="62"/>
    <col min="1538" max="1538" width="35.85546875" style="62" bestFit="1" customWidth="1"/>
    <col min="1539" max="1541" width="9.28515625" style="62" bestFit="1" customWidth="1"/>
    <col min="1542" max="1543" width="10.85546875" style="62" bestFit="1" customWidth="1"/>
    <col min="1544" max="1544" width="9.28515625" style="62" bestFit="1" customWidth="1"/>
    <col min="1545" max="1545" width="14" style="62" bestFit="1" customWidth="1"/>
    <col min="1546" max="1546" width="14.5703125" style="62" bestFit="1" customWidth="1"/>
    <col min="1547" max="1547" width="9.28515625" style="62" bestFit="1" customWidth="1"/>
    <col min="1548" max="1548" width="13.85546875" style="62" bestFit="1" customWidth="1"/>
    <col min="1549" max="1793" width="9.140625" style="62"/>
    <col min="1794" max="1794" width="35.85546875" style="62" bestFit="1" customWidth="1"/>
    <col min="1795" max="1797" width="9.28515625" style="62" bestFit="1" customWidth="1"/>
    <col min="1798" max="1799" width="10.85546875" style="62" bestFit="1" customWidth="1"/>
    <col min="1800" max="1800" width="9.28515625" style="62" bestFit="1" customWidth="1"/>
    <col min="1801" max="1801" width="14" style="62" bestFit="1" customWidth="1"/>
    <col min="1802" max="1802" width="14.5703125" style="62" bestFit="1" customWidth="1"/>
    <col min="1803" max="1803" width="9.28515625" style="62" bestFit="1" customWidth="1"/>
    <col min="1804" max="1804" width="13.85546875" style="62" bestFit="1" customWidth="1"/>
    <col min="1805" max="2049" width="9.140625" style="62"/>
    <col min="2050" max="2050" width="35.85546875" style="62" bestFit="1" customWidth="1"/>
    <col min="2051" max="2053" width="9.28515625" style="62" bestFit="1" customWidth="1"/>
    <col min="2054" max="2055" width="10.85546875" style="62" bestFit="1" customWidth="1"/>
    <col min="2056" max="2056" width="9.28515625" style="62" bestFit="1" customWidth="1"/>
    <col min="2057" max="2057" width="14" style="62" bestFit="1" customWidth="1"/>
    <col min="2058" max="2058" width="14.5703125" style="62" bestFit="1" customWidth="1"/>
    <col min="2059" max="2059" width="9.28515625" style="62" bestFit="1" customWidth="1"/>
    <col min="2060" max="2060" width="13.85546875" style="62" bestFit="1" customWidth="1"/>
    <col min="2061" max="2305" width="9.140625" style="62"/>
    <col min="2306" max="2306" width="35.85546875" style="62" bestFit="1" customWidth="1"/>
    <col min="2307" max="2309" width="9.28515625" style="62" bestFit="1" customWidth="1"/>
    <col min="2310" max="2311" width="10.85546875" style="62" bestFit="1" customWidth="1"/>
    <col min="2312" max="2312" width="9.28515625" style="62" bestFit="1" customWidth="1"/>
    <col min="2313" max="2313" width="14" style="62" bestFit="1" customWidth="1"/>
    <col min="2314" max="2314" width="14.5703125" style="62" bestFit="1" customWidth="1"/>
    <col min="2315" max="2315" width="9.28515625" style="62" bestFit="1" customWidth="1"/>
    <col min="2316" max="2316" width="13.85546875" style="62" bestFit="1" customWidth="1"/>
    <col min="2317" max="2561" width="9.140625" style="62"/>
    <col min="2562" max="2562" width="35.85546875" style="62" bestFit="1" customWidth="1"/>
    <col min="2563" max="2565" width="9.28515625" style="62" bestFit="1" customWidth="1"/>
    <col min="2566" max="2567" width="10.85546875" style="62" bestFit="1" customWidth="1"/>
    <col min="2568" max="2568" width="9.28515625" style="62" bestFit="1" customWidth="1"/>
    <col min="2569" max="2569" width="14" style="62" bestFit="1" customWidth="1"/>
    <col min="2570" max="2570" width="14.5703125" style="62" bestFit="1" customWidth="1"/>
    <col min="2571" max="2571" width="9.28515625" style="62" bestFit="1" customWidth="1"/>
    <col min="2572" max="2572" width="13.85546875" style="62" bestFit="1" customWidth="1"/>
    <col min="2573" max="2817" width="9.140625" style="62"/>
    <col min="2818" max="2818" width="35.85546875" style="62" bestFit="1" customWidth="1"/>
    <col min="2819" max="2821" width="9.28515625" style="62" bestFit="1" customWidth="1"/>
    <col min="2822" max="2823" width="10.85546875" style="62" bestFit="1" customWidth="1"/>
    <col min="2824" max="2824" width="9.28515625" style="62" bestFit="1" customWidth="1"/>
    <col min="2825" max="2825" width="14" style="62" bestFit="1" customWidth="1"/>
    <col min="2826" max="2826" width="14.5703125" style="62" bestFit="1" customWidth="1"/>
    <col min="2827" max="2827" width="9.28515625" style="62" bestFit="1" customWidth="1"/>
    <col min="2828" max="2828" width="13.85546875" style="62" bestFit="1" customWidth="1"/>
    <col min="2829" max="3073" width="9.140625" style="62"/>
    <col min="3074" max="3074" width="35.85546875" style="62" bestFit="1" customWidth="1"/>
    <col min="3075" max="3077" width="9.28515625" style="62" bestFit="1" customWidth="1"/>
    <col min="3078" max="3079" width="10.85546875" style="62" bestFit="1" customWidth="1"/>
    <col min="3080" max="3080" width="9.28515625" style="62" bestFit="1" customWidth="1"/>
    <col min="3081" max="3081" width="14" style="62" bestFit="1" customWidth="1"/>
    <col min="3082" max="3082" width="14.5703125" style="62" bestFit="1" customWidth="1"/>
    <col min="3083" max="3083" width="9.28515625" style="62" bestFit="1" customWidth="1"/>
    <col min="3084" max="3084" width="13.85546875" style="62" bestFit="1" customWidth="1"/>
    <col min="3085" max="3329" width="9.140625" style="62"/>
    <col min="3330" max="3330" width="35.85546875" style="62" bestFit="1" customWidth="1"/>
    <col min="3331" max="3333" width="9.28515625" style="62" bestFit="1" customWidth="1"/>
    <col min="3334" max="3335" width="10.85546875" style="62" bestFit="1" customWidth="1"/>
    <col min="3336" max="3336" width="9.28515625" style="62" bestFit="1" customWidth="1"/>
    <col min="3337" max="3337" width="14" style="62" bestFit="1" customWidth="1"/>
    <col min="3338" max="3338" width="14.5703125" style="62" bestFit="1" customWidth="1"/>
    <col min="3339" max="3339" width="9.28515625" style="62" bestFit="1" customWidth="1"/>
    <col min="3340" max="3340" width="13.85546875" style="62" bestFit="1" customWidth="1"/>
    <col min="3341" max="3585" width="9.140625" style="62"/>
    <col min="3586" max="3586" width="35.85546875" style="62" bestFit="1" customWidth="1"/>
    <col min="3587" max="3589" width="9.28515625" style="62" bestFit="1" customWidth="1"/>
    <col min="3590" max="3591" width="10.85546875" style="62" bestFit="1" customWidth="1"/>
    <col min="3592" max="3592" width="9.28515625" style="62" bestFit="1" customWidth="1"/>
    <col min="3593" max="3593" width="14" style="62" bestFit="1" customWidth="1"/>
    <col min="3594" max="3594" width="14.5703125" style="62" bestFit="1" customWidth="1"/>
    <col min="3595" max="3595" width="9.28515625" style="62" bestFit="1" customWidth="1"/>
    <col min="3596" max="3596" width="13.85546875" style="62" bestFit="1" customWidth="1"/>
    <col min="3597" max="3841" width="9.140625" style="62"/>
    <col min="3842" max="3842" width="35.85546875" style="62" bestFit="1" customWidth="1"/>
    <col min="3843" max="3845" width="9.28515625" style="62" bestFit="1" customWidth="1"/>
    <col min="3846" max="3847" width="10.85546875" style="62" bestFit="1" customWidth="1"/>
    <col min="3848" max="3848" width="9.28515625" style="62" bestFit="1" customWidth="1"/>
    <col min="3849" max="3849" width="14" style="62" bestFit="1" customWidth="1"/>
    <col min="3850" max="3850" width="14.5703125" style="62" bestFit="1" customWidth="1"/>
    <col min="3851" max="3851" width="9.28515625" style="62" bestFit="1" customWidth="1"/>
    <col min="3852" max="3852" width="13.85546875" style="62" bestFit="1" customWidth="1"/>
    <col min="3853" max="4097" width="9.140625" style="62"/>
    <col min="4098" max="4098" width="35.85546875" style="62" bestFit="1" customWidth="1"/>
    <col min="4099" max="4101" width="9.28515625" style="62" bestFit="1" customWidth="1"/>
    <col min="4102" max="4103" width="10.85546875" style="62" bestFit="1" customWidth="1"/>
    <col min="4104" max="4104" width="9.28515625" style="62" bestFit="1" customWidth="1"/>
    <col min="4105" max="4105" width="14" style="62" bestFit="1" customWidth="1"/>
    <col min="4106" max="4106" width="14.5703125" style="62" bestFit="1" customWidth="1"/>
    <col min="4107" max="4107" width="9.28515625" style="62" bestFit="1" customWidth="1"/>
    <col min="4108" max="4108" width="13.85546875" style="62" bestFit="1" customWidth="1"/>
    <col min="4109" max="4353" width="9.140625" style="62"/>
    <col min="4354" max="4354" width="35.85546875" style="62" bestFit="1" customWidth="1"/>
    <col min="4355" max="4357" width="9.28515625" style="62" bestFit="1" customWidth="1"/>
    <col min="4358" max="4359" width="10.85546875" style="62" bestFit="1" customWidth="1"/>
    <col min="4360" max="4360" width="9.28515625" style="62" bestFit="1" customWidth="1"/>
    <col min="4361" max="4361" width="14" style="62" bestFit="1" customWidth="1"/>
    <col min="4362" max="4362" width="14.5703125" style="62" bestFit="1" customWidth="1"/>
    <col min="4363" max="4363" width="9.28515625" style="62" bestFit="1" customWidth="1"/>
    <col min="4364" max="4364" width="13.85546875" style="62" bestFit="1" customWidth="1"/>
    <col min="4365" max="4609" width="9.140625" style="62"/>
    <col min="4610" max="4610" width="35.85546875" style="62" bestFit="1" customWidth="1"/>
    <col min="4611" max="4613" width="9.28515625" style="62" bestFit="1" customWidth="1"/>
    <col min="4614" max="4615" width="10.85546875" style="62" bestFit="1" customWidth="1"/>
    <col min="4616" max="4616" width="9.28515625" style="62" bestFit="1" customWidth="1"/>
    <col min="4617" max="4617" width="14" style="62" bestFit="1" customWidth="1"/>
    <col min="4618" max="4618" width="14.5703125" style="62" bestFit="1" customWidth="1"/>
    <col min="4619" max="4619" width="9.28515625" style="62" bestFit="1" customWidth="1"/>
    <col min="4620" max="4620" width="13.85546875" style="62" bestFit="1" customWidth="1"/>
    <col min="4621" max="4865" width="9.140625" style="62"/>
    <col min="4866" max="4866" width="35.85546875" style="62" bestFit="1" customWidth="1"/>
    <col min="4867" max="4869" width="9.28515625" style="62" bestFit="1" customWidth="1"/>
    <col min="4870" max="4871" width="10.85546875" style="62" bestFit="1" customWidth="1"/>
    <col min="4872" max="4872" width="9.28515625" style="62" bestFit="1" customWidth="1"/>
    <col min="4873" max="4873" width="14" style="62" bestFit="1" customWidth="1"/>
    <col min="4874" max="4874" width="14.5703125" style="62" bestFit="1" customWidth="1"/>
    <col min="4875" max="4875" width="9.28515625" style="62" bestFit="1" customWidth="1"/>
    <col min="4876" max="4876" width="13.85546875" style="62" bestFit="1" customWidth="1"/>
    <col min="4877" max="5121" width="9.140625" style="62"/>
    <col min="5122" max="5122" width="35.85546875" style="62" bestFit="1" customWidth="1"/>
    <col min="5123" max="5125" width="9.28515625" style="62" bestFit="1" customWidth="1"/>
    <col min="5126" max="5127" width="10.85546875" style="62" bestFit="1" customWidth="1"/>
    <col min="5128" max="5128" width="9.28515625" style="62" bestFit="1" customWidth="1"/>
    <col min="5129" max="5129" width="14" style="62" bestFit="1" customWidth="1"/>
    <col min="5130" max="5130" width="14.5703125" style="62" bestFit="1" customWidth="1"/>
    <col min="5131" max="5131" width="9.28515625" style="62" bestFit="1" customWidth="1"/>
    <col min="5132" max="5132" width="13.85546875" style="62" bestFit="1" customWidth="1"/>
    <col min="5133" max="5377" width="9.140625" style="62"/>
    <col min="5378" max="5378" width="35.85546875" style="62" bestFit="1" customWidth="1"/>
    <col min="5379" max="5381" width="9.28515625" style="62" bestFit="1" customWidth="1"/>
    <col min="5382" max="5383" width="10.85546875" style="62" bestFit="1" customWidth="1"/>
    <col min="5384" max="5384" width="9.28515625" style="62" bestFit="1" customWidth="1"/>
    <col min="5385" max="5385" width="14" style="62" bestFit="1" customWidth="1"/>
    <col min="5386" max="5386" width="14.5703125" style="62" bestFit="1" customWidth="1"/>
    <col min="5387" max="5387" width="9.28515625" style="62" bestFit="1" customWidth="1"/>
    <col min="5388" max="5388" width="13.85546875" style="62" bestFit="1" customWidth="1"/>
    <col min="5389" max="5633" width="9.140625" style="62"/>
    <col min="5634" max="5634" width="35.85546875" style="62" bestFit="1" customWidth="1"/>
    <col min="5635" max="5637" width="9.28515625" style="62" bestFit="1" customWidth="1"/>
    <col min="5638" max="5639" width="10.85546875" style="62" bestFit="1" customWidth="1"/>
    <col min="5640" max="5640" width="9.28515625" style="62" bestFit="1" customWidth="1"/>
    <col min="5641" max="5641" width="14" style="62" bestFit="1" customWidth="1"/>
    <col min="5642" max="5642" width="14.5703125" style="62" bestFit="1" customWidth="1"/>
    <col min="5643" max="5643" width="9.28515625" style="62" bestFit="1" customWidth="1"/>
    <col min="5644" max="5644" width="13.85546875" style="62" bestFit="1" customWidth="1"/>
    <col min="5645" max="5889" width="9.140625" style="62"/>
    <col min="5890" max="5890" width="35.85546875" style="62" bestFit="1" customWidth="1"/>
    <col min="5891" max="5893" width="9.28515625" style="62" bestFit="1" customWidth="1"/>
    <col min="5894" max="5895" width="10.85546875" style="62" bestFit="1" customWidth="1"/>
    <col min="5896" max="5896" width="9.28515625" style="62" bestFit="1" customWidth="1"/>
    <col min="5897" max="5897" width="14" style="62" bestFit="1" customWidth="1"/>
    <col min="5898" max="5898" width="14.5703125" style="62" bestFit="1" customWidth="1"/>
    <col min="5899" max="5899" width="9.28515625" style="62" bestFit="1" customWidth="1"/>
    <col min="5900" max="5900" width="13.85546875" style="62" bestFit="1" customWidth="1"/>
    <col min="5901" max="6145" width="9.140625" style="62"/>
    <col min="6146" max="6146" width="35.85546875" style="62" bestFit="1" customWidth="1"/>
    <col min="6147" max="6149" width="9.28515625" style="62" bestFit="1" customWidth="1"/>
    <col min="6150" max="6151" width="10.85546875" style="62" bestFit="1" customWidth="1"/>
    <col min="6152" max="6152" width="9.28515625" style="62" bestFit="1" customWidth="1"/>
    <col min="6153" max="6153" width="14" style="62" bestFit="1" customWidth="1"/>
    <col min="6154" max="6154" width="14.5703125" style="62" bestFit="1" customWidth="1"/>
    <col min="6155" max="6155" width="9.28515625" style="62" bestFit="1" customWidth="1"/>
    <col min="6156" max="6156" width="13.85546875" style="62" bestFit="1" customWidth="1"/>
    <col min="6157" max="6401" width="9.140625" style="62"/>
    <col min="6402" max="6402" width="35.85546875" style="62" bestFit="1" customWidth="1"/>
    <col min="6403" max="6405" width="9.28515625" style="62" bestFit="1" customWidth="1"/>
    <col min="6406" max="6407" width="10.85546875" style="62" bestFit="1" customWidth="1"/>
    <col min="6408" max="6408" width="9.28515625" style="62" bestFit="1" customWidth="1"/>
    <col min="6409" max="6409" width="14" style="62" bestFit="1" customWidth="1"/>
    <col min="6410" max="6410" width="14.5703125" style="62" bestFit="1" customWidth="1"/>
    <col min="6411" max="6411" width="9.28515625" style="62" bestFit="1" customWidth="1"/>
    <col min="6412" max="6412" width="13.85546875" style="62" bestFit="1" customWidth="1"/>
    <col min="6413" max="6657" width="9.140625" style="62"/>
    <col min="6658" max="6658" width="35.85546875" style="62" bestFit="1" customWidth="1"/>
    <col min="6659" max="6661" width="9.28515625" style="62" bestFit="1" customWidth="1"/>
    <col min="6662" max="6663" width="10.85546875" style="62" bestFit="1" customWidth="1"/>
    <col min="6664" max="6664" width="9.28515625" style="62" bestFit="1" customWidth="1"/>
    <col min="6665" max="6665" width="14" style="62" bestFit="1" customWidth="1"/>
    <col min="6666" max="6666" width="14.5703125" style="62" bestFit="1" customWidth="1"/>
    <col min="6667" max="6667" width="9.28515625" style="62" bestFit="1" customWidth="1"/>
    <col min="6668" max="6668" width="13.85546875" style="62" bestFit="1" customWidth="1"/>
    <col min="6669" max="6913" width="9.140625" style="62"/>
    <col min="6914" max="6914" width="35.85546875" style="62" bestFit="1" customWidth="1"/>
    <col min="6915" max="6917" width="9.28515625" style="62" bestFit="1" customWidth="1"/>
    <col min="6918" max="6919" width="10.85546875" style="62" bestFit="1" customWidth="1"/>
    <col min="6920" max="6920" width="9.28515625" style="62" bestFit="1" customWidth="1"/>
    <col min="6921" max="6921" width="14" style="62" bestFit="1" customWidth="1"/>
    <col min="6922" max="6922" width="14.5703125" style="62" bestFit="1" customWidth="1"/>
    <col min="6923" max="6923" width="9.28515625" style="62" bestFit="1" customWidth="1"/>
    <col min="6924" max="6924" width="13.85546875" style="62" bestFit="1" customWidth="1"/>
    <col min="6925" max="7169" width="9.140625" style="62"/>
    <col min="7170" max="7170" width="35.85546875" style="62" bestFit="1" customWidth="1"/>
    <col min="7171" max="7173" width="9.28515625" style="62" bestFit="1" customWidth="1"/>
    <col min="7174" max="7175" width="10.85546875" style="62" bestFit="1" customWidth="1"/>
    <col min="7176" max="7176" width="9.28515625" style="62" bestFit="1" customWidth="1"/>
    <col min="7177" max="7177" width="14" style="62" bestFit="1" customWidth="1"/>
    <col min="7178" max="7178" width="14.5703125" style="62" bestFit="1" customWidth="1"/>
    <col min="7179" max="7179" width="9.28515625" style="62" bestFit="1" customWidth="1"/>
    <col min="7180" max="7180" width="13.85546875" style="62" bestFit="1" customWidth="1"/>
    <col min="7181" max="7425" width="9.140625" style="62"/>
    <col min="7426" max="7426" width="35.85546875" style="62" bestFit="1" customWidth="1"/>
    <col min="7427" max="7429" width="9.28515625" style="62" bestFit="1" customWidth="1"/>
    <col min="7430" max="7431" width="10.85546875" style="62" bestFit="1" customWidth="1"/>
    <col min="7432" max="7432" width="9.28515625" style="62" bestFit="1" customWidth="1"/>
    <col min="7433" max="7433" width="14" style="62" bestFit="1" customWidth="1"/>
    <col min="7434" max="7434" width="14.5703125" style="62" bestFit="1" customWidth="1"/>
    <col min="7435" max="7435" width="9.28515625" style="62" bestFit="1" customWidth="1"/>
    <col min="7436" max="7436" width="13.85546875" style="62" bestFit="1" customWidth="1"/>
    <col min="7437" max="7681" width="9.140625" style="62"/>
    <col min="7682" max="7682" width="35.85546875" style="62" bestFit="1" customWidth="1"/>
    <col min="7683" max="7685" width="9.28515625" style="62" bestFit="1" customWidth="1"/>
    <col min="7686" max="7687" width="10.85546875" style="62" bestFit="1" customWidth="1"/>
    <col min="7688" max="7688" width="9.28515625" style="62" bestFit="1" customWidth="1"/>
    <col min="7689" max="7689" width="14" style="62" bestFit="1" customWidth="1"/>
    <col min="7690" max="7690" width="14.5703125" style="62" bestFit="1" customWidth="1"/>
    <col min="7691" max="7691" width="9.28515625" style="62" bestFit="1" customWidth="1"/>
    <col min="7692" max="7692" width="13.85546875" style="62" bestFit="1" customWidth="1"/>
    <col min="7693" max="7937" width="9.140625" style="62"/>
    <col min="7938" max="7938" width="35.85546875" style="62" bestFit="1" customWidth="1"/>
    <col min="7939" max="7941" width="9.28515625" style="62" bestFit="1" customWidth="1"/>
    <col min="7942" max="7943" width="10.85546875" style="62" bestFit="1" customWidth="1"/>
    <col min="7944" max="7944" width="9.28515625" style="62" bestFit="1" customWidth="1"/>
    <col min="7945" max="7945" width="14" style="62" bestFit="1" customWidth="1"/>
    <col min="7946" max="7946" width="14.5703125" style="62" bestFit="1" customWidth="1"/>
    <col min="7947" max="7947" width="9.28515625" style="62" bestFit="1" customWidth="1"/>
    <col min="7948" max="7948" width="13.85546875" style="62" bestFit="1" customWidth="1"/>
    <col min="7949" max="8193" width="9.140625" style="62"/>
    <col min="8194" max="8194" width="35.85546875" style="62" bestFit="1" customWidth="1"/>
    <col min="8195" max="8197" width="9.28515625" style="62" bestFit="1" customWidth="1"/>
    <col min="8198" max="8199" width="10.85546875" style="62" bestFit="1" customWidth="1"/>
    <col min="8200" max="8200" width="9.28515625" style="62" bestFit="1" customWidth="1"/>
    <col min="8201" max="8201" width="14" style="62" bestFit="1" customWidth="1"/>
    <col min="8202" max="8202" width="14.5703125" style="62" bestFit="1" customWidth="1"/>
    <col min="8203" max="8203" width="9.28515625" style="62" bestFit="1" customWidth="1"/>
    <col min="8204" max="8204" width="13.85546875" style="62" bestFit="1" customWidth="1"/>
    <col min="8205" max="8449" width="9.140625" style="62"/>
    <col min="8450" max="8450" width="35.85546875" style="62" bestFit="1" customWidth="1"/>
    <col min="8451" max="8453" width="9.28515625" style="62" bestFit="1" customWidth="1"/>
    <col min="8454" max="8455" width="10.85546875" style="62" bestFit="1" customWidth="1"/>
    <col min="8456" max="8456" width="9.28515625" style="62" bestFit="1" customWidth="1"/>
    <col min="8457" max="8457" width="14" style="62" bestFit="1" customWidth="1"/>
    <col min="8458" max="8458" width="14.5703125" style="62" bestFit="1" customWidth="1"/>
    <col min="8459" max="8459" width="9.28515625" style="62" bestFit="1" customWidth="1"/>
    <col min="8460" max="8460" width="13.85546875" style="62" bestFit="1" customWidth="1"/>
    <col min="8461" max="8705" width="9.140625" style="62"/>
    <col min="8706" max="8706" width="35.85546875" style="62" bestFit="1" customWidth="1"/>
    <col min="8707" max="8709" width="9.28515625" style="62" bestFit="1" customWidth="1"/>
    <col min="8710" max="8711" width="10.85546875" style="62" bestFit="1" customWidth="1"/>
    <col min="8712" max="8712" width="9.28515625" style="62" bestFit="1" customWidth="1"/>
    <col min="8713" max="8713" width="14" style="62" bestFit="1" customWidth="1"/>
    <col min="8714" max="8714" width="14.5703125" style="62" bestFit="1" customWidth="1"/>
    <col min="8715" max="8715" width="9.28515625" style="62" bestFit="1" customWidth="1"/>
    <col min="8716" max="8716" width="13.85546875" style="62" bestFit="1" customWidth="1"/>
    <col min="8717" max="8961" width="9.140625" style="62"/>
    <col min="8962" max="8962" width="35.85546875" style="62" bestFit="1" customWidth="1"/>
    <col min="8963" max="8965" width="9.28515625" style="62" bestFit="1" customWidth="1"/>
    <col min="8966" max="8967" width="10.85546875" style="62" bestFit="1" customWidth="1"/>
    <col min="8968" max="8968" width="9.28515625" style="62" bestFit="1" customWidth="1"/>
    <col min="8969" max="8969" width="14" style="62" bestFit="1" customWidth="1"/>
    <col min="8970" max="8970" width="14.5703125" style="62" bestFit="1" customWidth="1"/>
    <col min="8971" max="8971" width="9.28515625" style="62" bestFit="1" customWidth="1"/>
    <col min="8972" max="8972" width="13.85546875" style="62" bestFit="1" customWidth="1"/>
    <col min="8973" max="9217" width="9.140625" style="62"/>
    <col min="9218" max="9218" width="35.85546875" style="62" bestFit="1" customWidth="1"/>
    <col min="9219" max="9221" width="9.28515625" style="62" bestFit="1" customWidth="1"/>
    <col min="9222" max="9223" width="10.85546875" style="62" bestFit="1" customWidth="1"/>
    <col min="9224" max="9224" width="9.28515625" style="62" bestFit="1" customWidth="1"/>
    <col min="9225" max="9225" width="14" style="62" bestFit="1" customWidth="1"/>
    <col min="9226" max="9226" width="14.5703125" style="62" bestFit="1" customWidth="1"/>
    <col min="9227" max="9227" width="9.28515625" style="62" bestFit="1" customWidth="1"/>
    <col min="9228" max="9228" width="13.85546875" style="62" bestFit="1" customWidth="1"/>
    <col min="9229" max="9473" width="9.140625" style="62"/>
    <col min="9474" max="9474" width="35.85546875" style="62" bestFit="1" customWidth="1"/>
    <col min="9475" max="9477" width="9.28515625" style="62" bestFit="1" customWidth="1"/>
    <col min="9478" max="9479" width="10.85546875" style="62" bestFit="1" customWidth="1"/>
    <col min="9480" max="9480" width="9.28515625" style="62" bestFit="1" customWidth="1"/>
    <col min="9481" max="9481" width="14" style="62" bestFit="1" customWidth="1"/>
    <col min="9482" max="9482" width="14.5703125" style="62" bestFit="1" customWidth="1"/>
    <col min="9483" max="9483" width="9.28515625" style="62" bestFit="1" customWidth="1"/>
    <col min="9484" max="9484" width="13.85546875" style="62" bestFit="1" customWidth="1"/>
    <col min="9485" max="9729" width="9.140625" style="62"/>
    <col min="9730" max="9730" width="35.85546875" style="62" bestFit="1" customWidth="1"/>
    <col min="9731" max="9733" width="9.28515625" style="62" bestFit="1" customWidth="1"/>
    <col min="9734" max="9735" width="10.85546875" style="62" bestFit="1" customWidth="1"/>
    <col min="9736" max="9736" width="9.28515625" style="62" bestFit="1" customWidth="1"/>
    <col min="9737" max="9737" width="14" style="62" bestFit="1" customWidth="1"/>
    <col min="9738" max="9738" width="14.5703125" style="62" bestFit="1" customWidth="1"/>
    <col min="9739" max="9739" width="9.28515625" style="62" bestFit="1" customWidth="1"/>
    <col min="9740" max="9740" width="13.85546875" style="62" bestFit="1" customWidth="1"/>
    <col min="9741" max="9985" width="9.140625" style="62"/>
    <col min="9986" max="9986" width="35.85546875" style="62" bestFit="1" customWidth="1"/>
    <col min="9987" max="9989" width="9.28515625" style="62" bestFit="1" customWidth="1"/>
    <col min="9990" max="9991" width="10.85546875" style="62" bestFit="1" customWidth="1"/>
    <col min="9992" max="9992" width="9.28515625" style="62" bestFit="1" customWidth="1"/>
    <col min="9993" max="9993" width="14" style="62" bestFit="1" customWidth="1"/>
    <col min="9994" max="9994" width="14.5703125" style="62" bestFit="1" customWidth="1"/>
    <col min="9995" max="9995" width="9.28515625" style="62" bestFit="1" customWidth="1"/>
    <col min="9996" max="9996" width="13.85546875" style="62" bestFit="1" customWidth="1"/>
    <col min="9997" max="10241" width="9.140625" style="62"/>
    <col min="10242" max="10242" width="35.85546875" style="62" bestFit="1" customWidth="1"/>
    <col min="10243" max="10245" width="9.28515625" style="62" bestFit="1" customWidth="1"/>
    <col min="10246" max="10247" width="10.85546875" style="62" bestFit="1" customWidth="1"/>
    <col min="10248" max="10248" width="9.28515625" style="62" bestFit="1" customWidth="1"/>
    <col min="10249" max="10249" width="14" style="62" bestFit="1" customWidth="1"/>
    <col min="10250" max="10250" width="14.5703125" style="62" bestFit="1" customWidth="1"/>
    <col min="10251" max="10251" width="9.28515625" style="62" bestFit="1" customWidth="1"/>
    <col min="10252" max="10252" width="13.85546875" style="62" bestFit="1" customWidth="1"/>
    <col min="10253" max="10497" width="9.140625" style="62"/>
    <col min="10498" max="10498" width="35.85546875" style="62" bestFit="1" customWidth="1"/>
    <col min="10499" max="10501" width="9.28515625" style="62" bestFit="1" customWidth="1"/>
    <col min="10502" max="10503" width="10.85546875" style="62" bestFit="1" customWidth="1"/>
    <col min="10504" max="10504" width="9.28515625" style="62" bestFit="1" customWidth="1"/>
    <col min="10505" max="10505" width="14" style="62" bestFit="1" customWidth="1"/>
    <col min="10506" max="10506" width="14.5703125" style="62" bestFit="1" customWidth="1"/>
    <col min="10507" max="10507" width="9.28515625" style="62" bestFit="1" customWidth="1"/>
    <col min="10508" max="10508" width="13.85546875" style="62" bestFit="1" customWidth="1"/>
    <col min="10509" max="10753" width="9.140625" style="62"/>
    <col min="10754" max="10754" width="35.85546875" style="62" bestFit="1" customWidth="1"/>
    <col min="10755" max="10757" width="9.28515625" style="62" bestFit="1" customWidth="1"/>
    <col min="10758" max="10759" width="10.85546875" style="62" bestFit="1" customWidth="1"/>
    <col min="10760" max="10760" width="9.28515625" style="62" bestFit="1" customWidth="1"/>
    <col min="10761" max="10761" width="14" style="62" bestFit="1" customWidth="1"/>
    <col min="10762" max="10762" width="14.5703125" style="62" bestFit="1" customWidth="1"/>
    <col min="10763" max="10763" width="9.28515625" style="62" bestFit="1" customWidth="1"/>
    <col min="10764" max="10764" width="13.85546875" style="62" bestFit="1" customWidth="1"/>
    <col min="10765" max="11009" width="9.140625" style="62"/>
    <col min="11010" max="11010" width="35.85546875" style="62" bestFit="1" customWidth="1"/>
    <col min="11011" max="11013" width="9.28515625" style="62" bestFit="1" customWidth="1"/>
    <col min="11014" max="11015" width="10.85546875" style="62" bestFit="1" customWidth="1"/>
    <col min="11016" max="11016" width="9.28515625" style="62" bestFit="1" customWidth="1"/>
    <col min="11017" max="11017" width="14" style="62" bestFit="1" customWidth="1"/>
    <col min="11018" max="11018" width="14.5703125" style="62" bestFit="1" customWidth="1"/>
    <col min="11019" max="11019" width="9.28515625" style="62" bestFit="1" customWidth="1"/>
    <col min="11020" max="11020" width="13.85546875" style="62" bestFit="1" customWidth="1"/>
    <col min="11021" max="11265" width="9.140625" style="62"/>
    <col min="11266" max="11266" width="35.85546875" style="62" bestFit="1" customWidth="1"/>
    <col min="11267" max="11269" width="9.28515625" style="62" bestFit="1" customWidth="1"/>
    <col min="11270" max="11271" width="10.85546875" style="62" bestFit="1" customWidth="1"/>
    <col min="11272" max="11272" width="9.28515625" style="62" bestFit="1" customWidth="1"/>
    <col min="11273" max="11273" width="14" style="62" bestFit="1" customWidth="1"/>
    <col min="11274" max="11274" width="14.5703125" style="62" bestFit="1" customWidth="1"/>
    <col min="11275" max="11275" width="9.28515625" style="62" bestFit="1" customWidth="1"/>
    <col min="11276" max="11276" width="13.85546875" style="62" bestFit="1" customWidth="1"/>
    <col min="11277" max="11521" width="9.140625" style="62"/>
    <col min="11522" max="11522" width="35.85546875" style="62" bestFit="1" customWidth="1"/>
    <col min="11523" max="11525" width="9.28515625" style="62" bestFit="1" customWidth="1"/>
    <col min="11526" max="11527" width="10.85546875" style="62" bestFit="1" customWidth="1"/>
    <col min="11528" max="11528" width="9.28515625" style="62" bestFit="1" customWidth="1"/>
    <col min="11529" max="11529" width="14" style="62" bestFit="1" customWidth="1"/>
    <col min="11530" max="11530" width="14.5703125" style="62" bestFit="1" customWidth="1"/>
    <col min="11531" max="11531" width="9.28515625" style="62" bestFit="1" customWidth="1"/>
    <col min="11532" max="11532" width="13.85546875" style="62" bestFit="1" customWidth="1"/>
    <col min="11533" max="11777" width="9.140625" style="62"/>
    <col min="11778" max="11778" width="35.85546875" style="62" bestFit="1" customWidth="1"/>
    <col min="11779" max="11781" width="9.28515625" style="62" bestFit="1" customWidth="1"/>
    <col min="11782" max="11783" width="10.85546875" style="62" bestFit="1" customWidth="1"/>
    <col min="11784" max="11784" width="9.28515625" style="62" bestFit="1" customWidth="1"/>
    <col min="11785" max="11785" width="14" style="62" bestFit="1" customWidth="1"/>
    <col min="11786" max="11786" width="14.5703125" style="62" bestFit="1" customWidth="1"/>
    <col min="11787" max="11787" width="9.28515625" style="62" bestFit="1" customWidth="1"/>
    <col min="11788" max="11788" width="13.85546875" style="62" bestFit="1" customWidth="1"/>
    <col min="11789" max="12033" width="9.140625" style="62"/>
    <col min="12034" max="12034" width="35.85546875" style="62" bestFit="1" customWidth="1"/>
    <col min="12035" max="12037" width="9.28515625" style="62" bestFit="1" customWidth="1"/>
    <col min="12038" max="12039" width="10.85546875" style="62" bestFit="1" customWidth="1"/>
    <col min="12040" max="12040" width="9.28515625" style="62" bestFit="1" customWidth="1"/>
    <col min="12041" max="12041" width="14" style="62" bestFit="1" customWidth="1"/>
    <col min="12042" max="12042" width="14.5703125" style="62" bestFit="1" customWidth="1"/>
    <col min="12043" max="12043" width="9.28515625" style="62" bestFit="1" customWidth="1"/>
    <col min="12044" max="12044" width="13.85546875" style="62" bestFit="1" customWidth="1"/>
    <col min="12045" max="12289" width="9.140625" style="62"/>
    <col min="12290" max="12290" width="35.85546875" style="62" bestFit="1" customWidth="1"/>
    <col min="12291" max="12293" width="9.28515625" style="62" bestFit="1" customWidth="1"/>
    <col min="12294" max="12295" width="10.85546875" style="62" bestFit="1" customWidth="1"/>
    <col min="12296" max="12296" width="9.28515625" style="62" bestFit="1" customWidth="1"/>
    <col min="12297" max="12297" width="14" style="62" bestFit="1" customWidth="1"/>
    <col min="12298" max="12298" width="14.5703125" style="62" bestFit="1" customWidth="1"/>
    <col min="12299" max="12299" width="9.28515625" style="62" bestFit="1" customWidth="1"/>
    <col min="12300" max="12300" width="13.85546875" style="62" bestFit="1" customWidth="1"/>
    <col min="12301" max="12545" width="9.140625" style="62"/>
    <col min="12546" max="12546" width="35.85546875" style="62" bestFit="1" customWidth="1"/>
    <col min="12547" max="12549" width="9.28515625" style="62" bestFit="1" customWidth="1"/>
    <col min="12550" max="12551" width="10.85546875" style="62" bestFit="1" customWidth="1"/>
    <col min="12552" max="12552" width="9.28515625" style="62" bestFit="1" customWidth="1"/>
    <col min="12553" max="12553" width="14" style="62" bestFit="1" customWidth="1"/>
    <col min="12554" max="12554" width="14.5703125" style="62" bestFit="1" customWidth="1"/>
    <col min="12555" max="12555" width="9.28515625" style="62" bestFit="1" customWidth="1"/>
    <col min="12556" max="12556" width="13.85546875" style="62" bestFit="1" customWidth="1"/>
    <col min="12557" max="12801" width="9.140625" style="62"/>
    <col min="12802" max="12802" width="35.85546875" style="62" bestFit="1" customWidth="1"/>
    <col min="12803" max="12805" width="9.28515625" style="62" bestFit="1" customWidth="1"/>
    <col min="12806" max="12807" width="10.85546875" style="62" bestFit="1" customWidth="1"/>
    <col min="12808" max="12808" width="9.28515625" style="62" bestFit="1" customWidth="1"/>
    <col min="12809" max="12809" width="14" style="62" bestFit="1" customWidth="1"/>
    <col min="12810" max="12810" width="14.5703125" style="62" bestFit="1" customWidth="1"/>
    <col min="12811" max="12811" width="9.28515625" style="62" bestFit="1" customWidth="1"/>
    <col min="12812" max="12812" width="13.85546875" style="62" bestFit="1" customWidth="1"/>
    <col min="12813" max="13057" width="9.140625" style="62"/>
    <col min="13058" max="13058" width="35.85546875" style="62" bestFit="1" customWidth="1"/>
    <col min="13059" max="13061" width="9.28515625" style="62" bestFit="1" customWidth="1"/>
    <col min="13062" max="13063" width="10.85546875" style="62" bestFit="1" customWidth="1"/>
    <col min="13064" max="13064" width="9.28515625" style="62" bestFit="1" customWidth="1"/>
    <col min="13065" max="13065" width="14" style="62" bestFit="1" customWidth="1"/>
    <col min="13066" max="13066" width="14.5703125" style="62" bestFit="1" customWidth="1"/>
    <col min="13067" max="13067" width="9.28515625" style="62" bestFit="1" customWidth="1"/>
    <col min="13068" max="13068" width="13.85546875" style="62" bestFit="1" customWidth="1"/>
    <col min="13069" max="13313" width="9.140625" style="62"/>
    <col min="13314" max="13314" width="35.85546875" style="62" bestFit="1" customWidth="1"/>
    <col min="13315" max="13317" width="9.28515625" style="62" bestFit="1" customWidth="1"/>
    <col min="13318" max="13319" width="10.85546875" style="62" bestFit="1" customWidth="1"/>
    <col min="13320" max="13320" width="9.28515625" style="62" bestFit="1" customWidth="1"/>
    <col min="13321" max="13321" width="14" style="62" bestFit="1" customWidth="1"/>
    <col min="13322" max="13322" width="14.5703125" style="62" bestFit="1" customWidth="1"/>
    <col min="13323" max="13323" width="9.28515625" style="62" bestFit="1" customWidth="1"/>
    <col min="13324" max="13324" width="13.85546875" style="62" bestFit="1" customWidth="1"/>
    <col min="13325" max="13569" width="9.140625" style="62"/>
    <col min="13570" max="13570" width="35.85546875" style="62" bestFit="1" customWidth="1"/>
    <col min="13571" max="13573" width="9.28515625" style="62" bestFit="1" customWidth="1"/>
    <col min="13574" max="13575" width="10.85546875" style="62" bestFit="1" customWidth="1"/>
    <col min="13576" max="13576" width="9.28515625" style="62" bestFit="1" customWidth="1"/>
    <col min="13577" max="13577" width="14" style="62" bestFit="1" customWidth="1"/>
    <col min="13578" max="13578" width="14.5703125" style="62" bestFit="1" customWidth="1"/>
    <col min="13579" max="13579" width="9.28515625" style="62" bestFit="1" customWidth="1"/>
    <col min="13580" max="13580" width="13.85546875" style="62" bestFit="1" customWidth="1"/>
    <col min="13581" max="13825" width="9.140625" style="62"/>
    <col min="13826" max="13826" width="35.85546875" style="62" bestFit="1" customWidth="1"/>
    <col min="13827" max="13829" width="9.28515625" style="62" bestFit="1" customWidth="1"/>
    <col min="13830" max="13831" width="10.85546875" style="62" bestFit="1" customWidth="1"/>
    <col min="13832" max="13832" width="9.28515625" style="62" bestFit="1" customWidth="1"/>
    <col min="13833" max="13833" width="14" style="62" bestFit="1" customWidth="1"/>
    <col min="13834" max="13834" width="14.5703125" style="62" bestFit="1" customWidth="1"/>
    <col min="13835" max="13835" width="9.28515625" style="62" bestFit="1" customWidth="1"/>
    <col min="13836" max="13836" width="13.85546875" style="62" bestFit="1" customWidth="1"/>
    <col min="13837" max="14081" width="9.140625" style="62"/>
    <col min="14082" max="14082" width="35.85546875" style="62" bestFit="1" customWidth="1"/>
    <col min="14083" max="14085" width="9.28515625" style="62" bestFit="1" customWidth="1"/>
    <col min="14086" max="14087" width="10.85546875" style="62" bestFit="1" customWidth="1"/>
    <col min="14088" max="14088" width="9.28515625" style="62" bestFit="1" customWidth="1"/>
    <col min="14089" max="14089" width="14" style="62" bestFit="1" customWidth="1"/>
    <col min="14090" max="14090" width="14.5703125" style="62" bestFit="1" customWidth="1"/>
    <col min="14091" max="14091" width="9.28515625" style="62" bestFit="1" customWidth="1"/>
    <col min="14092" max="14092" width="13.85546875" style="62" bestFit="1" customWidth="1"/>
    <col min="14093" max="14337" width="9.140625" style="62"/>
    <col min="14338" max="14338" width="35.85546875" style="62" bestFit="1" customWidth="1"/>
    <col min="14339" max="14341" width="9.28515625" style="62" bestFit="1" customWidth="1"/>
    <col min="14342" max="14343" width="10.85546875" style="62" bestFit="1" customWidth="1"/>
    <col min="14344" max="14344" width="9.28515625" style="62" bestFit="1" customWidth="1"/>
    <col min="14345" max="14345" width="14" style="62" bestFit="1" customWidth="1"/>
    <col min="14346" max="14346" width="14.5703125" style="62" bestFit="1" customWidth="1"/>
    <col min="14347" max="14347" width="9.28515625" style="62" bestFit="1" customWidth="1"/>
    <col min="14348" max="14348" width="13.85546875" style="62" bestFit="1" customWidth="1"/>
    <col min="14349" max="14593" width="9.140625" style="62"/>
    <col min="14594" max="14594" width="35.85546875" style="62" bestFit="1" customWidth="1"/>
    <col min="14595" max="14597" width="9.28515625" style="62" bestFit="1" customWidth="1"/>
    <col min="14598" max="14599" width="10.85546875" style="62" bestFit="1" customWidth="1"/>
    <col min="14600" max="14600" width="9.28515625" style="62" bestFit="1" customWidth="1"/>
    <col min="14601" max="14601" width="14" style="62" bestFit="1" customWidth="1"/>
    <col min="14602" max="14602" width="14.5703125" style="62" bestFit="1" customWidth="1"/>
    <col min="14603" max="14603" width="9.28515625" style="62" bestFit="1" customWidth="1"/>
    <col min="14604" max="14604" width="13.85546875" style="62" bestFit="1" customWidth="1"/>
    <col min="14605" max="14849" width="9.140625" style="62"/>
    <col min="14850" max="14850" width="35.85546875" style="62" bestFit="1" customWidth="1"/>
    <col min="14851" max="14853" width="9.28515625" style="62" bestFit="1" customWidth="1"/>
    <col min="14854" max="14855" width="10.85546875" style="62" bestFit="1" customWidth="1"/>
    <col min="14856" max="14856" width="9.28515625" style="62" bestFit="1" customWidth="1"/>
    <col min="14857" max="14857" width="14" style="62" bestFit="1" customWidth="1"/>
    <col min="14858" max="14858" width="14.5703125" style="62" bestFit="1" customWidth="1"/>
    <col min="14859" max="14859" width="9.28515625" style="62" bestFit="1" customWidth="1"/>
    <col min="14860" max="14860" width="13.85546875" style="62" bestFit="1" customWidth="1"/>
    <col min="14861" max="15105" width="9.140625" style="62"/>
    <col min="15106" max="15106" width="35.85546875" style="62" bestFit="1" customWidth="1"/>
    <col min="15107" max="15109" width="9.28515625" style="62" bestFit="1" customWidth="1"/>
    <col min="15110" max="15111" width="10.85546875" style="62" bestFit="1" customWidth="1"/>
    <col min="15112" max="15112" width="9.28515625" style="62" bestFit="1" customWidth="1"/>
    <col min="15113" max="15113" width="14" style="62" bestFit="1" customWidth="1"/>
    <col min="15114" max="15114" width="14.5703125" style="62" bestFit="1" customWidth="1"/>
    <col min="15115" max="15115" width="9.28515625" style="62" bestFit="1" customWidth="1"/>
    <col min="15116" max="15116" width="13.85546875" style="62" bestFit="1" customWidth="1"/>
    <col min="15117" max="15361" width="9.140625" style="62"/>
    <col min="15362" max="15362" width="35.85546875" style="62" bestFit="1" customWidth="1"/>
    <col min="15363" max="15365" width="9.28515625" style="62" bestFit="1" customWidth="1"/>
    <col min="15366" max="15367" width="10.85546875" style="62" bestFit="1" customWidth="1"/>
    <col min="15368" max="15368" width="9.28515625" style="62" bestFit="1" customWidth="1"/>
    <col min="15369" max="15369" width="14" style="62" bestFit="1" customWidth="1"/>
    <col min="15370" max="15370" width="14.5703125" style="62" bestFit="1" customWidth="1"/>
    <col min="15371" max="15371" width="9.28515625" style="62" bestFit="1" customWidth="1"/>
    <col min="15372" max="15372" width="13.85546875" style="62" bestFit="1" customWidth="1"/>
    <col min="15373" max="15617" width="9.140625" style="62"/>
    <col min="15618" max="15618" width="35.85546875" style="62" bestFit="1" customWidth="1"/>
    <col min="15619" max="15621" width="9.28515625" style="62" bestFit="1" customWidth="1"/>
    <col min="15622" max="15623" width="10.85546875" style="62" bestFit="1" customWidth="1"/>
    <col min="15624" max="15624" width="9.28515625" style="62" bestFit="1" customWidth="1"/>
    <col min="15625" max="15625" width="14" style="62" bestFit="1" customWidth="1"/>
    <col min="15626" max="15626" width="14.5703125" style="62" bestFit="1" customWidth="1"/>
    <col min="15627" max="15627" width="9.28515625" style="62" bestFit="1" customWidth="1"/>
    <col min="15628" max="15628" width="13.85546875" style="62" bestFit="1" customWidth="1"/>
    <col min="15629" max="15873" width="9.140625" style="62"/>
    <col min="15874" max="15874" width="35.85546875" style="62" bestFit="1" customWidth="1"/>
    <col min="15875" max="15877" width="9.28515625" style="62" bestFit="1" customWidth="1"/>
    <col min="15878" max="15879" width="10.85546875" style="62" bestFit="1" customWidth="1"/>
    <col min="15880" max="15880" width="9.28515625" style="62" bestFit="1" customWidth="1"/>
    <col min="15881" max="15881" width="14" style="62" bestFit="1" customWidth="1"/>
    <col min="15882" max="15882" width="14.5703125" style="62" bestFit="1" customWidth="1"/>
    <col min="15883" max="15883" width="9.28515625" style="62" bestFit="1" customWidth="1"/>
    <col min="15884" max="15884" width="13.85546875" style="62" bestFit="1" customWidth="1"/>
    <col min="15885" max="16129" width="9.140625" style="62"/>
    <col min="16130" max="16130" width="35.85546875" style="62" bestFit="1" customWidth="1"/>
    <col min="16131" max="16133" width="9.28515625" style="62" bestFit="1" customWidth="1"/>
    <col min="16134" max="16135" width="10.85546875" style="62" bestFit="1" customWidth="1"/>
    <col min="16136" max="16136" width="9.28515625" style="62" bestFit="1" customWidth="1"/>
    <col min="16137" max="16137" width="14" style="62" bestFit="1" customWidth="1"/>
    <col min="16138" max="16138" width="14.5703125" style="62" bestFit="1" customWidth="1"/>
    <col min="16139" max="16139" width="9.28515625" style="62" bestFit="1" customWidth="1"/>
    <col min="16140" max="16140" width="13.85546875" style="62" bestFit="1" customWidth="1"/>
    <col min="16141" max="16384" width="9.140625" style="62"/>
  </cols>
  <sheetData>
    <row r="1" spans="1:12" ht="12.75" customHeight="1">
      <c r="H1" s="119" t="s">
        <v>136</v>
      </c>
      <c r="I1" s="119"/>
      <c r="J1" s="119"/>
      <c r="K1" s="119"/>
    </row>
    <row r="2" spans="1:12" ht="53.25" customHeight="1">
      <c r="H2" s="119" t="s">
        <v>1</v>
      </c>
      <c r="I2" s="119"/>
      <c r="J2" s="119"/>
      <c r="K2" s="119"/>
    </row>
    <row r="3" spans="1:12" ht="33" customHeight="1">
      <c r="H3" s="119" t="s">
        <v>185</v>
      </c>
      <c r="I3" s="119"/>
      <c r="J3" s="119"/>
      <c r="K3" s="119"/>
    </row>
    <row r="6" spans="1:12" s="88" customFormat="1" ht="57" customHeight="1">
      <c r="A6" s="120" t="s">
        <v>137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2" ht="26.25" customHeight="1">
      <c r="A7" s="121" t="s">
        <v>138</v>
      </c>
      <c r="B7" s="121"/>
      <c r="C7" s="121" t="s">
        <v>139</v>
      </c>
      <c r="D7" s="121"/>
      <c r="E7" s="121"/>
      <c r="F7" s="121" t="s">
        <v>140</v>
      </c>
      <c r="G7" s="121"/>
      <c r="H7" s="121"/>
      <c r="I7" s="121" t="s">
        <v>141</v>
      </c>
      <c r="J7" s="121"/>
      <c r="K7" s="121"/>
    </row>
    <row r="8" spans="1:12" ht="25.5" customHeight="1">
      <c r="A8" s="121"/>
      <c r="B8" s="121"/>
      <c r="C8" s="66" t="s">
        <v>23</v>
      </c>
      <c r="D8" s="66" t="s">
        <v>25</v>
      </c>
      <c r="E8" s="65" t="s">
        <v>142</v>
      </c>
      <c r="F8" s="66" t="s">
        <v>23</v>
      </c>
      <c r="G8" s="66" t="s">
        <v>25</v>
      </c>
      <c r="H8" s="65" t="s">
        <v>142</v>
      </c>
      <c r="I8" s="66" t="s">
        <v>23</v>
      </c>
      <c r="J8" s="66" t="s">
        <v>25</v>
      </c>
      <c r="K8" s="65" t="s">
        <v>142</v>
      </c>
    </row>
    <row r="9" spans="1:12">
      <c r="A9" s="122" t="s">
        <v>143</v>
      </c>
      <c r="B9" s="89" t="s">
        <v>144</v>
      </c>
      <c r="C9" s="90">
        <v>199</v>
      </c>
      <c r="D9" s="90">
        <v>0</v>
      </c>
      <c r="E9" s="90">
        <v>0</v>
      </c>
      <c r="F9" s="91">
        <v>2423.25</v>
      </c>
      <c r="G9" s="91">
        <v>0</v>
      </c>
      <c r="H9" s="91">
        <v>0</v>
      </c>
      <c r="I9" s="92">
        <v>464121.8</v>
      </c>
      <c r="J9" s="91">
        <v>0</v>
      </c>
      <c r="K9" s="91">
        <v>0</v>
      </c>
      <c r="L9" s="93"/>
    </row>
    <row r="10" spans="1:12" ht="25.5" customHeight="1">
      <c r="A10" s="122"/>
      <c r="B10" s="123" t="s">
        <v>145</v>
      </c>
      <c r="C10" s="124">
        <v>140</v>
      </c>
      <c r="D10" s="124">
        <v>0</v>
      </c>
      <c r="E10" s="124">
        <v>0</v>
      </c>
      <c r="F10" s="118">
        <v>1856.75</v>
      </c>
      <c r="G10" s="118">
        <v>0</v>
      </c>
      <c r="H10" s="118">
        <v>0</v>
      </c>
      <c r="I10" s="125">
        <v>77000</v>
      </c>
      <c r="J10" s="118">
        <v>0</v>
      </c>
      <c r="K10" s="118">
        <v>0</v>
      </c>
      <c r="L10" s="94"/>
    </row>
    <row r="11" spans="1:12">
      <c r="A11" s="122"/>
      <c r="B11" s="123"/>
      <c r="C11" s="124"/>
      <c r="D11" s="124"/>
      <c r="E11" s="124"/>
      <c r="F11" s="118"/>
      <c r="G11" s="118"/>
      <c r="H11" s="118"/>
      <c r="I11" s="126"/>
      <c r="J11" s="118"/>
      <c r="K11" s="118"/>
    </row>
    <row r="12" spans="1:12" ht="25.5">
      <c r="A12" s="122" t="s">
        <v>146</v>
      </c>
      <c r="B12" s="95" t="s">
        <v>147</v>
      </c>
      <c r="C12" s="90">
        <v>28</v>
      </c>
      <c r="D12" s="90">
        <v>2</v>
      </c>
      <c r="E12" s="90">
        <v>0</v>
      </c>
      <c r="F12" s="91">
        <v>1893.5</v>
      </c>
      <c r="G12" s="91">
        <v>185</v>
      </c>
      <c r="H12" s="91">
        <v>0</v>
      </c>
      <c r="I12" s="92">
        <v>8845744.5500000007</v>
      </c>
      <c r="J12" s="92">
        <v>157176</v>
      </c>
      <c r="K12" s="91">
        <v>0</v>
      </c>
    </row>
    <row r="13" spans="1:12">
      <c r="A13" s="122"/>
      <c r="B13" s="123" t="s">
        <v>148</v>
      </c>
      <c r="C13" s="124">
        <v>0</v>
      </c>
      <c r="D13" s="124">
        <v>0</v>
      </c>
      <c r="E13" s="124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</row>
    <row r="14" spans="1:12">
      <c r="A14" s="122"/>
      <c r="B14" s="123"/>
      <c r="C14" s="124"/>
      <c r="D14" s="124"/>
      <c r="E14" s="124"/>
      <c r="F14" s="118"/>
      <c r="G14" s="118"/>
      <c r="H14" s="118"/>
      <c r="I14" s="118"/>
      <c r="J14" s="118"/>
      <c r="K14" s="118"/>
    </row>
    <row r="15" spans="1:12" ht="25.5">
      <c r="A15" s="122" t="s">
        <v>149</v>
      </c>
      <c r="B15" s="95" t="s">
        <v>150</v>
      </c>
      <c r="C15" s="90">
        <v>3</v>
      </c>
      <c r="D15" s="90">
        <v>5</v>
      </c>
      <c r="E15" s="90">
        <v>0</v>
      </c>
      <c r="F15" s="91">
        <v>721</v>
      </c>
      <c r="G15" s="91" t="s">
        <v>215</v>
      </c>
      <c r="H15" s="91">
        <v>0</v>
      </c>
      <c r="I15" s="92">
        <v>10505604.210000001</v>
      </c>
      <c r="J15" s="92" t="s">
        <v>215</v>
      </c>
      <c r="K15" s="91">
        <v>0</v>
      </c>
    </row>
    <row r="16" spans="1:12">
      <c r="A16" s="122"/>
      <c r="B16" s="123" t="s">
        <v>151</v>
      </c>
      <c r="C16" s="124">
        <v>0</v>
      </c>
      <c r="D16" s="124">
        <v>0</v>
      </c>
      <c r="E16" s="124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</row>
    <row r="17" spans="1:11">
      <c r="A17" s="122"/>
      <c r="B17" s="123"/>
      <c r="C17" s="124"/>
      <c r="D17" s="124"/>
      <c r="E17" s="124"/>
      <c r="F17" s="118"/>
      <c r="G17" s="118"/>
      <c r="H17" s="118"/>
      <c r="I17" s="118"/>
      <c r="J17" s="118"/>
      <c r="K17" s="118"/>
    </row>
    <row r="18" spans="1:11" ht="25.5">
      <c r="A18" s="122" t="s">
        <v>152</v>
      </c>
      <c r="B18" s="95" t="s">
        <v>153</v>
      </c>
      <c r="C18" s="90">
        <v>1</v>
      </c>
      <c r="D18" s="90" t="s">
        <v>215</v>
      </c>
      <c r="E18" s="90">
        <v>0</v>
      </c>
      <c r="F18" s="91">
        <v>872</v>
      </c>
      <c r="G18" s="91" t="s">
        <v>215</v>
      </c>
      <c r="H18" s="91">
        <v>0</v>
      </c>
      <c r="I18" s="92">
        <v>740851.19999999995</v>
      </c>
      <c r="J18" s="92" t="s">
        <v>215</v>
      </c>
      <c r="K18" s="91">
        <v>0</v>
      </c>
    </row>
    <row r="19" spans="1:11">
      <c r="A19" s="122"/>
      <c r="B19" s="123" t="s">
        <v>151</v>
      </c>
      <c r="C19" s="124">
        <v>0</v>
      </c>
      <c r="D19" s="124">
        <v>0</v>
      </c>
      <c r="E19" s="124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</row>
    <row r="20" spans="1:11">
      <c r="A20" s="122"/>
      <c r="B20" s="123"/>
      <c r="C20" s="124"/>
      <c r="D20" s="124"/>
      <c r="E20" s="124"/>
      <c r="F20" s="118"/>
      <c r="G20" s="118"/>
      <c r="H20" s="118"/>
      <c r="I20" s="118"/>
      <c r="J20" s="118"/>
      <c r="K20" s="118"/>
    </row>
    <row r="21" spans="1:11">
      <c r="A21" s="122" t="s">
        <v>154</v>
      </c>
      <c r="B21" s="95" t="s">
        <v>155</v>
      </c>
      <c r="C21" s="90">
        <v>0</v>
      </c>
      <c r="D21" s="90">
        <v>0</v>
      </c>
      <c r="E21" s="90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  <row r="22" spans="1:11">
      <c r="A22" s="122"/>
      <c r="B22" s="123" t="s">
        <v>151</v>
      </c>
      <c r="C22" s="124">
        <v>0</v>
      </c>
      <c r="D22" s="124">
        <v>0</v>
      </c>
      <c r="E22" s="124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</row>
    <row r="23" spans="1:11">
      <c r="A23" s="122"/>
      <c r="B23" s="123"/>
      <c r="C23" s="124"/>
      <c r="D23" s="124"/>
      <c r="E23" s="124"/>
      <c r="F23" s="118"/>
      <c r="G23" s="118"/>
      <c r="H23" s="118"/>
      <c r="I23" s="118"/>
      <c r="J23" s="118"/>
      <c r="K23" s="118"/>
    </row>
    <row r="24" spans="1:11">
      <c r="A24" s="122" t="s">
        <v>156</v>
      </c>
      <c r="B24" s="123" t="s">
        <v>157</v>
      </c>
      <c r="C24" s="124">
        <v>0</v>
      </c>
      <c r="D24" s="124">
        <v>0</v>
      </c>
      <c r="E24" s="124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</row>
    <row r="25" spans="1:11">
      <c r="A25" s="122"/>
      <c r="B25" s="123"/>
      <c r="C25" s="124"/>
      <c r="D25" s="124"/>
      <c r="E25" s="124"/>
      <c r="F25" s="118"/>
      <c r="G25" s="118"/>
      <c r="H25" s="118"/>
      <c r="I25" s="118"/>
      <c r="J25" s="118"/>
      <c r="K25" s="118"/>
    </row>
    <row r="26" spans="1:11"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5.5" customHeight="1">
      <c r="A27" s="127" t="s">
        <v>158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72.75" customHeight="1">
      <c r="A28" s="128" t="s">
        <v>159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32" spans="1:11" ht="14.25">
      <c r="B32" s="96"/>
      <c r="C32" s="97"/>
      <c r="D32" s="97"/>
    </row>
  </sheetData>
  <mergeCells count="76">
    <mergeCell ref="J22:J23"/>
    <mergeCell ref="K22:K23"/>
    <mergeCell ref="A27:K27"/>
    <mergeCell ref="A28:K28"/>
    <mergeCell ref="F24:F25"/>
    <mergeCell ref="G24:G25"/>
    <mergeCell ref="H24:H25"/>
    <mergeCell ref="I24:I25"/>
    <mergeCell ref="J24:J25"/>
    <mergeCell ref="K24:K25"/>
    <mergeCell ref="A24:A25"/>
    <mergeCell ref="B24:B25"/>
    <mergeCell ref="C24:C25"/>
    <mergeCell ref="D24:D25"/>
    <mergeCell ref="E24:E25"/>
    <mergeCell ref="A21:A23"/>
    <mergeCell ref="B22:B23"/>
    <mergeCell ref="C22:C23"/>
    <mergeCell ref="D22:D23"/>
    <mergeCell ref="E22:E23"/>
    <mergeCell ref="F22:F23"/>
    <mergeCell ref="F19:F20"/>
    <mergeCell ref="G19:G20"/>
    <mergeCell ref="H19:H20"/>
    <mergeCell ref="I19:I20"/>
    <mergeCell ref="G22:G23"/>
    <mergeCell ref="H22:H23"/>
    <mergeCell ref="I22:I23"/>
    <mergeCell ref="J19:J20"/>
    <mergeCell ref="K19:K20"/>
    <mergeCell ref="G16:G17"/>
    <mergeCell ref="H16:H17"/>
    <mergeCell ref="I16:I17"/>
    <mergeCell ref="J16:J17"/>
    <mergeCell ref="K16:K17"/>
    <mergeCell ref="A18:A20"/>
    <mergeCell ref="B19:B20"/>
    <mergeCell ref="C19:C20"/>
    <mergeCell ref="D19:D20"/>
    <mergeCell ref="E19:E20"/>
    <mergeCell ref="A15:A17"/>
    <mergeCell ref="B16:B17"/>
    <mergeCell ref="C16:C17"/>
    <mergeCell ref="D16:D17"/>
    <mergeCell ref="E16:E17"/>
    <mergeCell ref="F16:F17"/>
    <mergeCell ref="F13:F14"/>
    <mergeCell ref="G13:G14"/>
    <mergeCell ref="H13:H14"/>
    <mergeCell ref="I13:I14"/>
    <mergeCell ref="J13:J14"/>
    <mergeCell ref="K13:K14"/>
    <mergeCell ref="G10:G11"/>
    <mergeCell ref="H10:H11"/>
    <mergeCell ref="I10:I11"/>
    <mergeCell ref="J10:J11"/>
    <mergeCell ref="K10:K11"/>
    <mergeCell ref="A12:A14"/>
    <mergeCell ref="B13:B14"/>
    <mergeCell ref="C13:C14"/>
    <mergeCell ref="D13:D14"/>
    <mergeCell ref="E13:E14"/>
    <mergeCell ref="F10:F11"/>
    <mergeCell ref="H1:K1"/>
    <mergeCell ref="H2:K2"/>
    <mergeCell ref="H3:K3"/>
    <mergeCell ref="A6:K6"/>
    <mergeCell ref="A7:B8"/>
    <mergeCell ref="C7:E7"/>
    <mergeCell ref="F7:H7"/>
    <mergeCell ref="I7:K7"/>
    <mergeCell ref="A9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&amp;C&amp;D &amp;T
&amp;Z&amp;F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1"/>
  <sheetViews>
    <sheetView workbookViewId="0">
      <selection activeCell="I42" sqref="I42"/>
    </sheetView>
  </sheetViews>
  <sheetFormatPr defaultRowHeight="12.75"/>
  <cols>
    <col min="1" max="1" width="9.140625" style="62"/>
    <col min="2" max="2" width="35.85546875" style="62" bestFit="1" customWidth="1"/>
    <col min="3" max="5" width="9.28515625" style="62" bestFit="1" customWidth="1"/>
    <col min="6" max="7" width="12.5703125" style="62" bestFit="1" customWidth="1"/>
    <col min="8" max="8" width="9.28515625" style="62" bestFit="1" customWidth="1"/>
    <col min="9" max="9" width="18.140625" style="62" bestFit="1" customWidth="1"/>
    <col min="10" max="10" width="16.85546875" style="62" bestFit="1" customWidth="1"/>
    <col min="11" max="12" width="9.28515625" style="62" bestFit="1" customWidth="1"/>
    <col min="13" max="257" width="9.140625" style="62"/>
    <col min="258" max="258" width="35.85546875" style="62" bestFit="1" customWidth="1"/>
    <col min="259" max="261" width="9.28515625" style="62" bestFit="1" customWidth="1"/>
    <col min="262" max="263" width="12.5703125" style="62" bestFit="1" customWidth="1"/>
    <col min="264" max="264" width="9.28515625" style="62" bestFit="1" customWidth="1"/>
    <col min="265" max="265" width="18.140625" style="62" bestFit="1" customWidth="1"/>
    <col min="266" max="266" width="16.85546875" style="62" bestFit="1" customWidth="1"/>
    <col min="267" max="268" width="9.28515625" style="62" bestFit="1" customWidth="1"/>
    <col min="269" max="513" width="9.140625" style="62"/>
    <col min="514" max="514" width="35.85546875" style="62" bestFit="1" customWidth="1"/>
    <col min="515" max="517" width="9.28515625" style="62" bestFit="1" customWidth="1"/>
    <col min="518" max="519" width="12.5703125" style="62" bestFit="1" customWidth="1"/>
    <col min="520" max="520" width="9.28515625" style="62" bestFit="1" customWidth="1"/>
    <col min="521" max="521" width="18.140625" style="62" bestFit="1" customWidth="1"/>
    <col min="522" max="522" width="16.85546875" style="62" bestFit="1" customWidth="1"/>
    <col min="523" max="524" width="9.28515625" style="62" bestFit="1" customWidth="1"/>
    <col min="525" max="769" width="9.140625" style="62"/>
    <col min="770" max="770" width="35.85546875" style="62" bestFit="1" customWidth="1"/>
    <col min="771" max="773" width="9.28515625" style="62" bestFit="1" customWidth="1"/>
    <col min="774" max="775" width="12.5703125" style="62" bestFit="1" customWidth="1"/>
    <col min="776" max="776" width="9.28515625" style="62" bestFit="1" customWidth="1"/>
    <col min="777" max="777" width="18.140625" style="62" bestFit="1" customWidth="1"/>
    <col min="778" max="778" width="16.85546875" style="62" bestFit="1" customWidth="1"/>
    <col min="779" max="780" width="9.28515625" style="62" bestFit="1" customWidth="1"/>
    <col min="781" max="1025" width="9.140625" style="62"/>
    <col min="1026" max="1026" width="35.85546875" style="62" bestFit="1" customWidth="1"/>
    <col min="1027" max="1029" width="9.28515625" style="62" bestFit="1" customWidth="1"/>
    <col min="1030" max="1031" width="12.5703125" style="62" bestFit="1" customWidth="1"/>
    <col min="1032" max="1032" width="9.28515625" style="62" bestFit="1" customWidth="1"/>
    <col min="1033" max="1033" width="18.140625" style="62" bestFit="1" customWidth="1"/>
    <col min="1034" max="1034" width="16.85546875" style="62" bestFit="1" customWidth="1"/>
    <col min="1035" max="1036" width="9.28515625" style="62" bestFit="1" customWidth="1"/>
    <col min="1037" max="1281" width="9.140625" style="62"/>
    <col min="1282" max="1282" width="35.85546875" style="62" bestFit="1" customWidth="1"/>
    <col min="1283" max="1285" width="9.28515625" style="62" bestFit="1" customWidth="1"/>
    <col min="1286" max="1287" width="12.5703125" style="62" bestFit="1" customWidth="1"/>
    <col min="1288" max="1288" width="9.28515625" style="62" bestFit="1" customWidth="1"/>
    <col min="1289" max="1289" width="18.140625" style="62" bestFit="1" customWidth="1"/>
    <col min="1290" max="1290" width="16.85546875" style="62" bestFit="1" customWidth="1"/>
    <col min="1291" max="1292" width="9.28515625" style="62" bestFit="1" customWidth="1"/>
    <col min="1293" max="1537" width="9.140625" style="62"/>
    <col min="1538" max="1538" width="35.85546875" style="62" bestFit="1" customWidth="1"/>
    <col min="1539" max="1541" width="9.28515625" style="62" bestFit="1" customWidth="1"/>
    <col min="1542" max="1543" width="12.5703125" style="62" bestFit="1" customWidth="1"/>
    <col min="1544" max="1544" width="9.28515625" style="62" bestFit="1" customWidth="1"/>
    <col min="1545" max="1545" width="18.140625" style="62" bestFit="1" customWidth="1"/>
    <col min="1546" max="1546" width="16.85546875" style="62" bestFit="1" customWidth="1"/>
    <col min="1547" max="1548" width="9.28515625" style="62" bestFit="1" customWidth="1"/>
    <col min="1549" max="1793" width="9.140625" style="62"/>
    <col min="1794" max="1794" width="35.85546875" style="62" bestFit="1" customWidth="1"/>
    <col min="1795" max="1797" width="9.28515625" style="62" bestFit="1" customWidth="1"/>
    <col min="1798" max="1799" width="12.5703125" style="62" bestFit="1" customWidth="1"/>
    <col min="1800" max="1800" width="9.28515625" style="62" bestFit="1" customWidth="1"/>
    <col min="1801" max="1801" width="18.140625" style="62" bestFit="1" customWidth="1"/>
    <col min="1802" max="1802" width="16.85546875" style="62" bestFit="1" customWidth="1"/>
    <col min="1803" max="1804" width="9.28515625" style="62" bestFit="1" customWidth="1"/>
    <col min="1805" max="2049" width="9.140625" style="62"/>
    <col min="2050" max="2050" width="35.85546875" style="62" bestFit="1" customWidth="1"/>
    <col min="2051" max="2053" width="9.28515625" style="62" bestFit="1" customWidth="1"/>
    <col min="2054" max="2055" width="12.5703125" style="62" bestFit="1" customWidth="1"/>
    <col min="2056" max="2056" width="9.28515625" style="62" bestFit="1" customWidth="1"/>
    <col min="2057" max="2057" width="18.140625" style="62" bestFit="1" customWidth="1"/>
    <col min="2058" max="2058" width="16.85546875" style="62" bestFit="1" customWidth="1"/>
    <col min="2059" max="2060" width="9.28515625" style="62" bestFit="1" customWidth="1"/>
    <col min="2061" max="2305" width="9.140625" style="62"/>
    <col min="2306" max="2306" width="35.85546875" style="62" bestFit="1" customWidth="1"/>
    <col min="2307" max="2309" width="9.28515625" style="62" bestFit="1" customWidth="1"/>
    <col min="2310" max="2311" width="12.5703125" style="62" bestFit="1" customWidth="1"/>
    <col min="2312" max="2312" width="9.28515625" style="62" bestFit="1" customWidth="1"/>
    <col min="2313" max="2313" width="18.140625" style="62" bestFit="1" customWidth="1"/>
    <col min="2314" max="2314" width="16.85546875" style="62" bestFit="1" customWidth="1"/>
    <col min="2315" max="2316" width="9.28515625" style="62" bestFit="1" customWidth="1"/>
    <col min="2317" max="2561" width="9.140625" style="62"/>
    <col min="2562" max="2562" width="35.85546875" style="62" bestFit="1" customWidth="1"/>
    <col min="2563" max="2565" width="9.28515625" style="62" bestFit="1" customWidth="1"/>
    <col min="2566" max="2567" width="12.5703125" style="62" bestFit="1" customWidth="1"/>
    <col min="2568" max="2568" width="9.28515625" style="62" bestFit="1" customWidth="1"/>
    <col min="2569" max="2569" width="18.140625" style="62" bestFit="1" customWidth="1"/>
    <col min="2570" max="2570" width="16.85546875" style="62" bestFit="1" customWidth="1"/>
    <col min="2571" max="2572" width="9.28515625" style="62" bestFit="1" customWidth="1"/>
    <col min="2573" max="2817" width="9.140625" style="62"/>
    <col min="2818" max="2818" width="35.85546875" style="62" bestFit="1" customWidth="1"/>
    <col min="2819" max="2821" width="9.28515625" style="62" bestFit="1" customWidth="1"/>
    <col min="2822" max="2823" width="12.5703125" style="62" bestFit="1" customWidth="1"/>
    <col min="2824" max="2824" width="9.28515625" style="62" bestFit="1" customWidth="1"/>
    <col min="2825" max="2825" width="18.140625" style="62" bestFit="1" customWidth="1"/>
    <col min="2826" max="2826" width="16.85546875" style="62" bestFit="1" customWidth="1"/>
    <col min="2827" max="2828" width="9.28515625" style="62" bestFit="1" customWidth="1"/>
    <col min="2829" max="3073" width="9.140625" style="62"/>
    <col min="3074" max="3074" width="35.85546875" style="62" bestFit="1" customWidth="1"/>
    <col min="3075" max="3077" width="9.28515625" style="62" bestFit="1" customWidth="1"/>
    <col min="3078" max="3079" width="12.5703125" style="62" bestFit="1" customWidth="1"/>
    <col min="3080" max="3080" width="9.28515625" style="62" bestFit="1" customWidth="1"/>
    <col min="3081" max="3081" width="18.140625" style="62" bestFit="1" customWidth="1"/>
    <col min="3082" max="3082" width="16.85546875" style="62" bestFit="1" customWidth="1"/>
    <col min="3083" max="3084" width="9.28515625" style="62" bestFit="1" customWidth="1"/>
    <col min="3085" max="3329" width="9.140625" style="62"/>
    <col min="3330" max="3330" width="35.85546875" style="62" bestFit="1" customWidth="1"/>
    <col min="3331" max="3333" width="9.28515625" style="62" bestFit="1" customWidth="1"/>
    <col min="3334" max="3335" width="12.5703125" style="62" bestFit="1" customWidth="1"/>
    <col min="3336" max="3336" width="9.28515625" style="62" bestFit="1" customWidth="1"/>
    <col min="3337" max="3337" width="18.140625" style="62" bestFit="1" customWidth="1"/>
    <col min="3338" max="3338" width="16.85546875" style="62" bestFit="1" customWidth="1"/>
    <col min="3339" max="3340" width="9.28515625" style="62" bestFit="1" customWidth="1"/>
    <col min="3341" max="3585" width="9.140625" style="62"/>
    <col min="3586" max="3586" width="35.85546875" style="62" bestFit="1" customWidth="1"/>
    <col min="3587" max="3589" width="9.28515625" style="62" bestFit="1" customWidth="1"/>
    <col min="3590" max="3591" width="12.5703125" style="62" bestFit="1" customWidth="1"/>
    <col min="3592" max="3592" width="9.28515625" style="62" bestFit="1" customWidth="1"/>
    <col min="3593" max="3593" width="18.140625" style="62" bestFit="1" customWidth="1"/>
    <col min="3594" max="3594" width="16.85546875" style="62" bestFit="1" customWidth="1"/>
    <col min="3595" max="3596" width="9.28515625" style="62" bestFit="1" customWidth="1"/>
    <col min="3597" max="3841" width="9.140625" style="62"/>
    <col min="3842" max="3842" width="35.85546875" style="62" bestFit="1" customWidth="1"/>
    <col min="3843" max="3845" width="9.28515625" style="62" bestFit="1" customWidth="1"/>
    <col min="3846" max="3847" width="12.5703125" style="62" bestFit="1" customWidth="1"/>
    <col min="3848" max="3848" width="9.28515625" style="62" bestFit="1" customWidth="1"/>
    <col min="3849" max="3849" width="18.140625" style="62" bestFit="1" customWidth="1"/>
    <col min="3850" max="3850" width="16.85546875" style="62" bestFit="1" customWidth="1"/>
    <col min="3851" max="3852" width="9.28515625" style="62" bestFit="1" customWidth="1"/>
    <col min="3853" max="4097" width="9.140625" style="62"/>
    <col min="4098" max="4098" width="35.85546875" style="62" bestFit="1" customWidth="1"/>
    <col min="4099" max="4101" width="9.28515625" style="62" bestFit="1" customWidth="1"/>
    <col min="4102" max="4103" width="12.5703125" style="62" bestFit="1" customWidth="1"/>
    <col min="4104" max="4104" width="9.28515625" style="62" bestFit="1" customWidth="1"/>
    <col min="4105" max="4105" width="18.140625" style="62" bestFit="1" customWidth="1"/>
    <col min="4106" max="4106" width="16.85546875" style="62" bestFit="1" customWidth="1"/>
    <col min="4107" max="4108" width="9.28515625" style="62" bestFit="1" customWidth="1"/>
    <col min="4109" max="4353" width="9.140625" style="62"/>
    <col min="4354" max="4354" width="35.85546875" style="62" bestFit="1" customWidth="1"/>
    <col min="4355" max="4357" width="9.28515625" style="62" bestFit="1" customWidth="1"/>
    <col min="4358" max="4359" width="12.5703125" style="62" bestFit="1" customWidth="1"/>
    <col min="4360" max="4360" width="9.28515625" style="62" bestFit="1" customWidth="1"/>
    <col min="4361" max="4361" width="18.140625" style="62" bestFit="1" customWidth="1"/>
    <col min="4362" max="4362" width="16.85546875" style="62" bestFit="1" customWidth="1"/>
    <col min="4363" max="4364" width="9.28515625" style="62" bestFit="1" customWidth="1"/>
    <col min="4365" max="4609" width="9.140625" style="62"/>
    <col min="4610" max="4610" width="35.85546875" style="62" bestFit="1" customWidth="1"/>
    <col min="4611" max="4613" width="9.28515625" style="62" bestFit="1" customWidth="1"/>
    <col min="4614" max="4615" width="12.5703125" style="62" bestFit="1" customWidth="1"/>
    <col min="4616" max="4616" width="9.28515625" style="62" bestFit="1" customWidth="1"/>
    <col min="4617" max="4617" width="18.140625" style="62" bestFit="1" customWidth="1"/>
    <col min="4618" max="4618" width="16.85546875" style="62" bestFit="1" customWidth="1"/>
    <col min="4619" max="4620" width="9.28515625" style="62" bestFit="1" customWidth="1"/>
    <col min="4621" max="4865" width="9.140625" style="62"/>
    <col min="4866" max="4866" width="35.85546875" style="62" bestFit="1" customWidth="1"/>
    <col min="4867" max="4869" width="9.28515625" style="62" bestFit="1" customWidth="1"/>
    <col min="4870" max="4871" width="12.5703125" style="62" bestFit="1" customWidth="1"/>
    <col min="4872" max="4872" width="9.28515625" style="62" bestFit="1" customWidth="1"/>
    <col min="4873" max="4873" width="18.140625" style="62" bestFit="1" customWidth="1"/>
    <col min="4874" max="4874" width="16.85546875" style="62" bestFit="1" customWidth="1"/>
    <col min="4875" max="4876" width="9.28515625" style="62" bestFit="1" customWidth="1"/>
    <col min="4877" max="5121" width="9.140625" style="62"/>
    <col min="5122" max="5122" width="35.85546875" style="62" bestFit="1" customWidth="1"/>
    <col min="5123" max="5125" width="9.28515625" style="62" bestFit="1" customWidth="1"/>
    <col min="5126" max="5127" width="12.5703125" style="62" bestFit="1" customWidth="1"/>
    <col min="5128" max="5128" width="9.28515625" style="62" bestFit="1" customWidth="1"/>
    <col min="5129" max="5129" width="18.140625" style="62" bestFit="1" customWidth="1"/>
    <col min="5130" max="5130" width="16.85546875" style="62" bestFit="1" customWidth="1"/>
    <col min="5131" max="5132" width="9.28515625" style="62" bestFit="1" customWidth="1"/>
    <col min="5133" max="5377" width="9.140625" style="62"/>
    <col min="5378" max="5378" width="35.85546875" style="62" bestFit="1" customWidth="1"/>
    <col min="5379" max="5381" width="9.28515625" style="62" bestFit="1" customWidth="1"/>
    <col min="5382" max="5383" width="12.5703125" style="62" bestFit="1" customWidth="1"/>
    <col min="5384" max="5384" width="9.28515625" style="62" bestFit="1" customWidth="1"/>
    <col min="5385" max="5385" width="18.140625" style="62" bestFit="1" customWidth="1"/>
    <col min="5386" max="5386" width="16.85546875" style="62" bestFit="1" customWidth="1"/>
    <col min="5387" max="5388" width="9.28515625" style="62" bestFit="1" customWidth="1"/>
    <col min="5389" max="5633" width="9.140625" style="62"/>
    <col min="5634" max="5634" width="35.85546875" style="62" bestFit="1" customWidth="1"/>
    <col min="5635" max="5637" width="9.28515625" style="62" bestFit="1" customWidth="1"/>
    <col min="5638" max="5639" width="12.5703125" style="62" bestFit="1" customWidth="1"/>
    <col min="5640" max="5640" width="9.28515625" style="62" bestFit="1" customWidth="1"/>
    <col min="5641" max="5641" width="18.140625" style="62" bestFit="1" customWidth="1"/>
    <col min="5642" max="5642" width="16.85546875" style="62" bestFit="1" customWidth="1"/>
    <col min="5643" max="5644" width="9.28515625" style="62" bestFit="1" customWidth="1"/>
    <col min="5645" max="5889" width="9.140625" style="62"/>
    <col min="5890" max="5890" width="35.85546875" style="62" bestFit="1" customWidth="1"/>
    <col min="5891" max="5893" width="9.28515625" style="62" bestFit="1" customWidth="1"/>
    <col min="5894" max="5895" width="12.5703125" style="62" bestFit="1" customWidth="1"/>
    <col min="5896" max="5896" width="9.28515625" style="62" bestFit="1" customWidth="1"/>
    <col min="5897" max="5897" width="18.140625" style="62" bestFit="1" customWidth="1"/>
    <col min="5898" max="5898" width="16.85546875" style="62" bestFit="1" customWidth="1"/>
    <col min="5899" max="5900" width="9.28515625" style="62" bestFit="1" customWidth="1"/>
    <col min="5901" max="6145" width="9.140625" style="62"/>
    <col min="6146" max="6146" width="35.85546875" style="62" bestFit="1" customWidth="1"/>
    <col min="6147" max="6149" width="9.28515625" style="62" bestFit="1" customWidth="1"/>
    <col min="6150" max="6151" width="12.5703125" style="62" bestFit="1" customWidth="1"/>
    <col min="6152" max="6152" width="9.28515625" style="62" bestFit="1" customWidth="1"/>
    <col min="6153" max="6153" width="18.140625" style="62" bestFit="1" customWidth="1"/>
    <col min="6154" max="6154" width="16.85546875" style="62" bestFit="1" customWidth="1"/>
    <col min="6155" max="6156" width="9.28515625" style="62" bestFit="1" customWidth="1"/>
    <col min="6157" max="6401" width="9.140625" style="62"/>
    <col min="6402" max="6402" width="35.85546875" style="62" bestFit="1" customWidth="1"/>
    <col min="6403" max="6405" width="9.28515625" style="62" bestFit="1" customWidth="1"/>
    <col min="6406" max="6407" width="12.5703125" style="62" bestFit="1" customWidth="1"/>
    <col min="6408" max="6408" width="9.28515625" style="62" bestFit="1" customWidth="1"/>
    <col min="6409" max="6409" width="18.140625" style="62" bestFit="1" customWidth="1"/>
    <col min="6410" max="6410" width="16.85546875" style="62" bestFit="1" customWidth="1"/>
    <col min="6411" max="6412" width="9.28515625" style="62" bestFit="1" customWidth="1"/>
    <col min="6413" max="6657" width="9.140625" style="62"/>
    <col min="6658" max="6658" width="35.85546875" style="62" bestFit="1" customWidth="1"/>
    <col min="6659" max="6661" width="9.28515625" style="62" bestFit="1" customWidth="1"/>
    <col min="6662" max="6663" width="12.5703125" style="62" bestFit="1" customWidth="1"/>
    <col min="6664" max="6664" width="9.28515625" style="62" bestFit="1" customWidth="1"/>
    <col min="6665" max="6665" width="18.140625" style="62" bestFit="1" customWidth="1"/>
    <col min="6666" max="6666" width="16.85546875" style="62" bestFit="1" customWidth="1"/>
    <col min="6667" max="6668" width="9.28515625" style="62" bestFit="1" customWidth="1"/>
    <col min="6669" max="6913" width="9.140625" style="62"/>
    <col min="6914" max="6914" width="35.85546875" style="62" bestFit="1" customWidth="1"/>
    <col min="6915" max="6917" width="9.28515625" style="62" bestFit="1" customWidth="1"/>
    <col min="6918" max="6919" width="12.5703125" style="62" bestFit="1" customWidth="1"/>
    <col min="6920" max="6920" width="9.28515625" style="62" bestFit="1" customWidth="1"/>
    <col min="6921" max="6921" width="18.140625" style="62" bestFit="1" customWidth="1"/>
    <col min="6922" max="6922" width="16.85546875" style="62" bestFit="1" customWidth="1"/>
    <col min="6923" max="6924" width="9.28515625" style="62" bestFit="1" customWidth="1"/>
    <col min="6925" max="7169" width="9.140625" style="62"/>
    <col min="7170" max="7170" width="35.85546875" style="62" bestFit="1" customWidth="1"/>
    <col min="7171" max="7173" width="9.28515625" style="62" bestFit="1" customWidth="1"/>
    <col min="7174" max="7175" width="12.5703125" style="62" bestFit="1" customWidth="1"/>
    <col min="7176" max="7176" width="9.28515625" style="62" bestFit="1" customWidth="1"/>
    <col min="7177" max="7177" width="18.140625" style="62" bestFit="1" customWidth="1"/>
    <col min="7178" max="7178" width="16.85546875" style="62" bestFit="1" customWidth="1"/>
    <col min="7179" max="7180" width="9.28515625" style="62" bestFit="1" customWidth="1"/>
    <col min="7181" max="7425" width="9.140625" style="62"/>
    <col min="7426" max="7426" width="35.85546875" style="62" bestFit="1" customWidth="1"/>
    <col min="7427" max="7429" width="9.28515625" style="62" bestFit="1" customWidth="1"/>
    <col min="7430" max="7431" width="12.5703125" style="62" bestFit="1" customWidth="1"/>
    <col min="7432" max="7432" width="9.28515625" style="62" bestFit="1" customWidth="1"/>
    <col min="7433" max="7433" width="18.140625" style="62" bestFit="1" customWidth="1"/>
    <col min="7434" max="7434" width="16.85546875" style="62" bestFit="1" customWidth="1"/>
    <col min="7435" max="7436" width="9.28515625" style="62" bestFit="1" customWidth="1"/>
    <col min="7437" max="7681" width="9.140625" style="62"/>
    <col min="7682" max="7682" width="35.85546875" style="62" bestFit="1" customWidth="1"/>
    <col min="7683" max="7685" width="9.28515625" style="62" bestFit="1" customWidth="1"/>
    <col min="7686" max="7687" width="12.5703125" style="62" bestFit="1" customWidth="1"/>
    <col min="7688" max="7688" width="9.28515625" style="62" bestFit="1" customWidth="1"/>
    <col min="7689" max="7689" width="18.140625" style="62" bestFit="1" customWidth="1"/>
    <col min="7690" max="7690" width="16.85546875" style="62" bestFit="1" customWidth="1"/>
    <col min="7691" max="7692" width="9.28515625" style="62" bestFit="1" customWidth="1"/>
    <col min="7693" max="7937" width="9.140625" style="62"/>
    <col min="7938" max="7938" width="35.85546875" style="62" bestFit="1" customWidth="1"/>
    <col min="7939" max="7941" width="9.28515625" style="62" bestFit="1" customWidth="1"/>
    <col min="7942" max="7943" width="12.5703125" style="62" bestFit="1" customWidth="1"/>
    <col min="7944" max="7944" width="9.28515625" style="62" bestFit="1" customWidth="1"/>
    <col min="7945" max="7945" width="18.140625" style="62" bestFit="1" customWidth="1"/>
    <col min="7946" max="7946" width="16.85546875" style="62" bestFit="1" customWidth="1"/>
    <col min="7947" max="7948" width="9.28515625" style="62" bestFit="1" customWidth="1"/>
    <col min="7949" max="8193" width="9.140625" style="62"/>
    <col min="8194" max="8194" width="35.85546875" style="62" bestFit="1" customWidth="1"/>
    <col min="8195" max="8197" width="9.28515625" style="62" bestFit="1" customWidth="1"/>
    <col min="8198" max="8199" width="12.5703125" style="62" bestFit="1" customWidth="1"/>
    <col min="8200" max="8200" width="9.28515625" style="62" bestFit="1" customWidth="1"/>
    <col min="8201" max="8201" width="18.140625" style="62" bestFit="1" customWidth="1"/>
    <col min="8202" max="8202" width="16.85546875" style="62" bestFit="1" customWidth="1"/>
    <col min="8203" max="8204" width="9.28515625" style="62" bestFit="1" customWidth="1"/>
    <col min="8205" max="8449" width="9.140625" style="62"/>
    <col min="8450" max="8450" width="35.85546875" style="62" bestFit="1" customWidth="1"/>
    <col min="8451" max="8453" width="9.28515625" style="62" bestFit="1" customWidth="1"/>
    <col min="8454" max="8455" width="12.5703125" style="62" bestFit="1" customWidth="1"/>
    <col min="8456" max="8456" width="9.28515625" style="62" bestFit="1" customWidth="1"/>
    <col min="8457" max="8457" width="18.140625" style="62" bestFit="1" customWidth="1"/>
    <col min="8458" max="8458" width="16.85546875" style="62" bestFit="1" customWidth="1"/>
    <col min="8459" max="8460" width="9.28515625" style="62" bestFit="1" customWidth="1"/>
    <col min="8461" max="8705" width="9.140625" style="62"/>
    <col min="8706" max="8706" width="35.85546875" style="62" bestFit="1" customWidth="1"/>
    <col min="8707" max="8709" width="9.28515625" style="62" bestFit="1" customWidth="1"/>
    <col min="8710" max="8711" width="12.5703125" style="62" bestFit="1" customWidth="1"/>
    <col min="8712" max="8712" width="9.28515625" style="62" bestFit="1" customWidth="1"/>
    <col min="8713" max="8713" width="18.140625" style="62" bestFit="1" customWidth="1"/>
    <col min="8714" max="8714" width="16.85546875" style="62" bestFit="1" customWidth="1"/>
    <col min="8715" max="8716" width="9.28515625" style="62" bestFit="1" customWidth="1"/>
    <col min="8717" max="8961" width="9.140625" style="62"/>
    <col min="8962" max="8962" width="35.85546875" style="62" bestFit="1" customWidth="1"/>
    <col min="8963" max="8965" width="9.28515625" style="62" bestFit="1" customWidth="1"/>
    <col min="8966" max="8967" width="12.5703125" style="62" bestFit="1" customWidth="1"/>
    <col min="8968" max="8968" width="9.28515625" style="62" bestFit="1" customWidth="1"/>
    <col min="8969" max="8969" width="18.140625" style="62" bestFit="1" customWidth="1"/>
    <col min="8970" max="8970" width="16.85546875" style="62" bestFit="1" customWidth="1"/>
    <col min="8971" max="8972" width="9.28515625" style="62" bestFit="1" customWidth="1"/>
    <col min="8973" max="9217" width="9.140625" style="62"/>
    <col min="9218" max="9218" width="35.85546875" style="62" bestFit="1" customWidth="1"/>
    <col min="9219" max="9221" width="9.28515625" style="62" bestFit="1" customWidth="1"/>
    <col min="9222" max="9223" width="12.5703125" style="62" bestFit="1" customWidth="1"/>
    <col min="9224" max="9224" width="9.28515625" style="62" bestFit="1" customWidth="1"/>
    <col min="9225" max="9225" width="18.140625" style="62" bestFit="1" customWidth="1"/>
    <col min="9226" max="9226" width="16.85546875" style="62" bestFit="1" customWidth="1"/>
    <col min="9227" max="9228" width="9.28515625" style="62" bestFit="1" customWidth="1"/>
    <col min="9229" max="9473" width="9.140625" style="62"/>
    <col min="9474" max="9474" width="35.85546875" style="62" bestFit="1" customWidth="1"/>
    <col min="9475" max="9477" width="9.28515625" style="62" bestFit="1" customWidth="1"/>
    <col min="9478" max="9479" width="12.5703125" style="62" bestFit="1" customWidth="1"/>
    <col min="9480" max="9480" width="9.28515625" style="62" bestFit="1" customWidth="1"/>
    <col min="9481" max="9481" width="18.140625" style="62" bestFit="1" customWidth="1"/>
    <col min="9482" max="9482" width="16.85546875" style="62" bestFit="1" customWidth="1"/>
    <col min="9483" max="9484" width="9.28515625" style="62" bestFit="1" customWidth="1"/>
    <col min="9485" max="9729" width="9.140625" style="62"/>
    <col min="9730" max="9730" width="35.85546875" style="62" bestFit="1" customWidth="1"/>
    <col min="9731" max="9733" width="9.28515625" style="62" bestFit="1" customWidth="1"/>
    <col min="9734" max="9735" width="12.5703125" style="62" bestFit="1" customWidth="1"/>
    <col min="9736" max="9736" width="9.28515625" style="62" bestFit="1" customWidth="1"/>
    <col min="9737" max="9737" width="18.140625" style="62" bestFit="1" customWidth="1"/>
    <col min="9738" max="9738" width="16.85546875" style="62" bestFit="1" customWidth="1"/>
    <col min="9739" max="9740" width="9.28515625" style="62" bestFit="1" customWidth="1"/>
    <col min="9741" max="9985" width="9.140625" style="62"/>
    <col min="9986" max="9986" width="35.85546875" style="62" bestFit="1" customWidth="1"/>
    <col min="9987" max="9989" width="9.28515625" style="62" bestFit="1" customWidth="1"/>
    <col min="9990" max="9991" width="12.5703125" style="62" bestFit="1" customWidth="1"/>
    <col min="9992" max="9992" width="9.28515625" style="62" bestFit="1" customWidth="1"/>
    <col min="9993" max="9993" width="18.140625" style="62" bestFit="1" customWidth="1"/>
    <col min="9994" max="9994" width="16.85546875" style="62" bestFit="1" customWidth="1"/>
    <col min="9995" max="9996" width="9.28515625" style="62" bestFit="1" customWidth="1"/>
    <col min="9997" max="10241" width="9.140625" style="62"/>
    <col min="10242" max="10242" width="35.85546875" style="62" bestFit="1" customWidth="1"/>
    <col min="10243" max="10245" width="9.28515625" style="62" bestFit="1" customWidth="1"/>
    <col min="10246" max="10247" width="12.5703125" style="62" bestFit="1" customWidth="1"/>
    <col min="10248" max="10248" width="9.28515625" style="62" bestFit="1" customWidth="1"/>
    <col min="10249" max="10249" width="18.140625" style="62" bestFit="1" customWidth="1"/>
    <col min="10250" max="10250" width="16.85546875" style="62" bestFit="1" customWidth="1"/>
    <col min="10251" max="10252" width="9.28515625" style="62" bestFit="1" customWidth="1"/>
    <col min="10253" max="10497" width="9.140625" style="62"/>
    <col min="10498" max="10498" width="35.85546875" style="62" bestFit="1" customWidth="1"/>
    <col min="10499" max="10501" width="9.28515625" style="62" bestFit="1" customWidth="1"/>
    <col min="10502" max="10503" width="12.5703125" style="62" bestFit="1" customWidth="1"/>
    <col min="10504" max="10504" width="9.28515625" style="62" bestFit="1" customWidth="1"/>
    <col min="10505" max="10505" width="18.140625" style="62" bestFit="1" customWidth="1"/>
    <col min="10506" max="10506" width="16.85546875" style="62" bestFit="1" customWidth="1"/>
    <col min="10507" max="10508" width="9.28515625" style="62" bestFit="1" customWidth="1"/>
    <col min="10509" max="10753" width="9.140625" style="62"/>
    <col min="10754" max="10754" width="35.85546875" style="62" bestFit="1" customWidth="1"/>
    <col min="10755" max="10757" width="9.28515625" style="62" bestFit="1" customWidth="1"/>
    <col min="10758" max="10759" width="12.5703125" style="62" bestFit="1" customWidth="1"/>
    <col min="10760" max="10760" width="9.28515625" style="62" bestFit="1" customWidth="1"/>
    <col min="10761" max="10761" width="18.140625" style="62" bestFit="1" customWidth="1"/>
    <col min="10762" max="10762" width="16.85546875" style="62" bestFit="1" customWidth="1"/>
    <col min="10763" max="10764" width="9.28515625" style="62" bestFit="1" customWidth="1"/>
    <col min="10765" max="11009" width="9.140625" style="62"/>
    <col min="11010" max="11010" width="35.85546875" style="62" bestFit="1" customWidth="1"/>
    <col min="11011" max="11013" width="9.28515625" style="62" bestFit="1" customWidth="1"/>
    <col min="11014" max="11015" width="12.5703125" style="62" bestFit="1" customWidth="1"/>
    <col min="11016" max="11016" width="9.28515625" style="62" bestFit="1" customWidth="1"/>
    <col min="11017" max="11017" width="18.140625" style="62" bestFit="1" customWidth="1"/>
    <col min="11018" max="11018" width="16.85546875" style="62" bestFit="1" customWidth="1"/>
    <col min="11019" max="11020" width="9.28515625" style="62" bestFit="1" customWidth="1"/>
    <col min="11021" max="11265" width="9.140625" style="62"/>
    <col min="11266" max="11266" width="35.85546875" style="62" bestFit="1" customWidth="1"/>
    <col min="11267" max="11269" width="9.28515625" style="62" bestFit="1" customWidth="1"/>
    <col min="11270" max="11271" width="12.5703125" style="62" bestFit="1" customWidth="1"/>
    <col min="11272" max="11272" width="9.28515625" style="62" bestFit="1" customWidth="1"/>
    <col min="11273" max="11273" width="18.140625" style="62" bestFit="1" customWidth="1"/>
    <col min="11274" max="11274" width="16.85546875" style="62" bestFit="1" customWidth="1"/>
    <col min="11275" max="11276" width="9.28515625" style="62" bestFit="1" customWidth="1"/>
    <col min="11277" max="11521" width="9.140625" style="62"/>
    <col min="11522" max="11522" width="35.85546875" style="62" bestFit="1" customWidth="1"/>
    <col min="11523" max="11525" width="9.28515625" style="62" bestFit="1" customWidth="1"/>
    <col min="11526" max="11527" width="12.5703125" style="62" bestFit="1" customWidth="1"/>
    <col min="11528" max="11528" width="9.28515625" style="62" bestFit="1" customWidth="1"/>
    <col min="11529" max="11529" width="18.140625" style="62" bestFit="1" customWidth="1"/>
    <col min="11530" max="11530" width="16.85546875" style="62" bestFit="1" customWidth="1"/>
    <col min="11531" max="11532" width="9.28515625" style="62" bestFit="1" customWidth="1"/>
    <col min="11533" max="11777" width="9.140625" style="62"/>
    <col min="11778" max="11778" width="35.85546875" style="62" bestFit="1" customWidth="1"/>
    <col min="11779" max="11781" width="9.28515625" style="62" bestFit="1" customWidth="1"/>
    <col min="11782" max="11783" width="12.5703125" style="62" bestFit="1" customWidth="1"/>
    <col min="11784" max="11784" width="9.28515625" style="62" bestFit="1" customWidth="1"/>
    <col min="11785" max="11785" width="18.140625" style="62" bestFit="1" customWidth="1"/>
    <col min="11786" max="11786" width="16.85546875" style="62" bestFit="1" customWidth="1"/>
    <col min="11787" max="11788" width="9.28515625" style="62" bestFit="1" customWidth="1"/>
    <col min="11789" max="12033" width="9.140625" style="62"/>
    <col min="12034" max="12034" width="35.85546875" style="62" bestFit="1" customWidth="1"/>
    <col min="12035" max="12037" width="9.28515625" style="62" bestFit="1" customWidth="1"/>
    <col min="12038" max="12039" width="12.5703125" style="62" bestFit="1" customWidth="1"/>
    <col min="12040" max="12040" width="9.28515625" style="62" bestFit="1" customWidth="1"/>
    <col min="12041" max="12041" width="18.140625" style="62" bestFit="1" customWidth="1"/>
    <col min="12042" max="12042" width="16.85546875" style="62" bestFit="1" customWidth="1"/>
    <col min="12043" max="12044" width="9.28515625" style="62" bestFit="1" customWidth="1"/>
    <col min="12045" max="12289" width="9.140625" style="62"/>
    <col min="12290" max="12290" width="35.85546875" style="62" bestFit="1" customWidth="1"/>
    <col min="12291" max="12293" width="9.28515625" style="62" bestFit="1" customWidth="1"/>
    <col min="12294" max="12295" width="12.5703125" style="62" bestFit="1" customWidth="1"/>
    <col min="12296" max="12296" width="9.28515625" style="62" bestFit="1" customWidth="1"/>
    <col min="12297" max="12297" width="18.140625" style="62" bestFit="1" customWidth="1"/>
    <col min="12298" max="12298" width="16.85546875" style="62" bestFit="1" customWidth="1"/>
    <col min="12299" max="12300" width="9.28515625" style="62" bestFit="1" customWidth="1"/>
    <col min="12301" max="12545" width="9.140625" style="62"/>
    <col min="12546" max="12546" width="35.85546875" style="62" bestFit="1" customWidth="1"/>
    <col min="12547" max="12549" width="9.28515625" style="62" bestFit="1" customWidth="1"/>
    <col min="12550" max="12551" width="12.5703125" style="62" bestFit="1" customWidth="1"/>
    <col min="12552" max="12552" width="9.28515625" style="62" bestFit="1" customWidth="1"/>
    <col min="12553" max="12553" width="18.140625" style="62" bestFit="1" customWidth="1"/>
    <col min="12554" max="12554" width="16.85546875" style="62" bestFit="1" customWidth="1"/>
    <col min="12555" max="12556" width="9.28515625" style="62" bestFit="1" customWidth="1"/>
    <col min="12557" max="12801" width="9.140625" style="62"/>
    <col min="12802" max="12802" width="35.85546875" style="62" bestFit="1" customWidth="1"/>
    <col min="12803" max="12805" width="9.28515625" style="62" bestFit="1" customWidth="1"/>
    <col min="12806" max="12807" width="12.5703125" style="62" bestFit="1" customWidth="1"/>
    <col min="12808" max="12808" width="9.28515625" style="62" bestFit="1" customWidth="1"/>
    <col min="12809" max="12809" width="18.140625" style="62" bestFit="1" customWidth="1"/>
    <col min="12810" max="12810" width="16.85546875" style="62" bestFit="1" customWidth="1"/>
    <col min="12811" max="12812" width="9.28515625" style="62" bestFit="1" customWidth="1"/>
    <col min="12813" max="13057" width="9.140625" style="62"/>
    <col min="13058" max="13058" width="35.85546875" style="62" bestFit="1" customWidth="1"/>
    <col min="13059" max="13061" width="9.28515625" style="62" bestFit="1" customWidth="1"/>
    <col min="13062" max="13063" width="12.5703125" style="62" bestFit="1" customWidth="1"/>
    <col min="13064" max="13064" width="9.28515625" style="62" bestFit="1" customWidth="1"/>
    <col min="13065" max="13065" width="18.140625" style="62" bestFit="1" customWidth="1"/>
    <col min="13066" max="13066" width="16.85546875" style="62" bestFit="1" customWidth="1"/>
    <col min="13067" max="13068" width="9.28515625" style="62" bestFit="1" customWidth="1"/>
    <col min="13069" max="13313" width="9.140625" style="62"/>
    <col min="13314" max="13314" width="35.85546875" style="62" bestFit="1" customWidth="1"/>
    <col min="13315" max="13317" width="9.28515625" style="62" bestFit="1" customWidth="1"/>
    <col min="13318" max="13319" width="12.5703125" style="62" bestFit="1" customWidth="1"/>
    <col min="13320" max="13320" width="9.28515625" style="62" bestFit="1" customWidth="1"/>
    <col min="13321" max="13321" width="18.140625" style="62" bestFit="1" customWidth="1"/>
    <col min="13322" max="13322" width="16.85546875" style="62" bestFit="1" customWidth="1"/>
    <col min="13323" max="13324" width="9.28515625" style="62" bestFit="1" customWidth="1"/>
    <col min="13325" max="13569" width="9.140625" style="62"/>
    <col min="13570" max="13570" width="35.85546875" style="62" bestFit="1" customWidth="1"/>
    <col min="13571" max="13573" width="9.28515625" style="62" bestFit="1" customWidth="1"/>
    <col min="13574" max="13575" width="12.5703125" style="62" bestFit="1" customWidth="1"/>
    <col min="13576" max="13576" width="9.28515625" style="62" bestFit="1" customWidth="1"/>
    <col min="13577" max="13577" width="18.140625" style="62" bestFit="1" customWidth="1"/>
    <col min="13578" max="13578" width="16.85546875" style="62" bestFit="1" customWidth="1"/>
    <col min="13579" max="13580" width="9.28515625" style="62" bestFit="1" customWidth="1"/>
    <col min="13581" max="13825" width="9.140625" style="62"/>
    <col min="13826" max="13826" width="35.85546875" style="62" bestFit="1" customWidth="1"/>
    <col min="13827" max="13829" width="9.28515625" style="62" bestFit="1" customWidth="1"/>
    <col min="13830" max="13831" width="12.5703125" style="62" bestFit="1" customWidth="1"/>
    <col min="13832" max="13832" width="9.28515625" style="62" bestFit="1" customWidth="1"/>
    <col min="13833" max="13833" width="18.140625" style="62" bestFit="1" customWidth="1"/>
    <col min="13834" max="13834" width="16.85546875" style="62" bestFit="1" customWidth="1"/>
    <col min="13835" max="13836" width="9.28515625" style="62" bestFit="1" customWidth="1"/>
    <col min="13837" max="14081" width="9.140625" style="62"/>
    <col min="14082" max="14082" width="35.85546875" style="62" bestFit="1" customWidth="1"/>
    <col min="14083" max="14085" width="9.28515625" style="62" bestFit="1" customWidth="1"/>
    <col min="14086" max="14087" width="12.5703125" style="62" bestFit="1" customWidth="1"/>
    <col min="14088" max="14088" width="9.28515625" style="62" bestFit="1" customWidth="1"/>
    <col min="14089" max="14089" width="18.140625" style="62" bestFit="1" customWidth="1"/>
    <col min="14090" max="14090" width="16.85546875" style="62" bestFit="1" customWidth="1"/>
    <col min="14091" max="14092" width="9.28515625" style="62" bestFit="1" customWidth="1"/>
    <col min="14093" max="14337" width="9.140625" style="62"/>
    <col min="14338" max="14338" width="35.85546875" style="62" bestFit="1" customWidth="1"/>
    <col min="14339" max="14341" width="9.28515625" style="62" bestFit="1" customWidth="1"/>
    <col min="14342" max="14343" width="12.5703125" style="62" bestFit="1" customWidth="1"/>
    <col min="14344" max="14344" width="9.28515625" style="62" bestFit="1" customWidth="1"/>
    <col min="14345" max="14345" width="18.140625" style="62" bestFit="1" customWidth="1"/>
    <col min="14346" max="14346" width="16.85546875" style="62" bestFit="1" customWidth="1"/>
    <col min="14347" max="14348" width="9.28515625" style="62" bestFit="1" customWidth="1"/>
    <col min="14349" max="14593" width="9.140625" style="62"/>
    <col min="14594" max="14594" width="35.85546875" style="62" bestFit="1" customWidth="1"/>
    <col min="14595" max="14597" width="9.28515625" style="62" bestFit="1" customWidth="1"/>
    <col min="14598" max="14599" width="12.5703125" style="62" bestFit="1" customWidth="1"/>
    <col min="14600" max="14600" width="9.28515625" style="62" bestFit="1" customWidth="1"/>
    <col min="14601" max="14601" width="18.140625" style="62" bestFit="1" customWidth="1"/>
    <col min="14602" max="14602" width="16.85546875" style="62" bestFit="1" customWidth="1"/>
    <col min="14603" max="14604" width="9.28515625" style="62" bestFit="1" customWidth="1"/>
    <col min="14605" max="14849" width="9.140625" style="62"/>
    <col min="14850" max="14850" width="35.85546875" style="62" bestFit="1" customWidth="1"/>
    <col min="14851" max="14853" width="9.28515625" style="62" bestFit="1" customWidth="1"/>
    <col min="14854" max="14855" width="12.5703125" style="62" bestFit="1" customWidth="1"/>
    <col min="14856" max="14856" width="9.28515625" style="62" bestFit="1" customWidth="1"/>
    <col min="14857" max="14857" width="18.140625" style="62" bestFit="1" customWidth="1"/>
    <col min="14858" max="14858" width="16.85546875" style="62" bestFit="1" customWidth="1"/>
    <col min="14859" max="14860" width="9.28515625" style="62" bestFit="1" customWidth="1"/>
    <col min="14861" max="15105" width="9.140625" style="62"/>
    <col min="15106" max="15106" width="35.85546875" style="62" bestFit="1" customWidth="1"/>
    <col min="15107" max="15109" width="9.28515625" style="62" bestFit="1" customWidth="1"/>
    <col min="15110" max="15111" width="12.5703125" style="62" bestFit="1" customWidth="1"/>
    <col min="15112" max="15112" width="9.28515625" style="62" bestFit="1" customWidth="1"/>
    <col min="15113" max="15113" width="18.140625" style="62" bestFit="1" customWidth="1"/>
    <col min="15114" max="15114" width="16.85546875" style="62" bestFit="1" customWidth="1"/>
    <col min="15115" max="15116" width="9.28515625" style="62" bestFit="1" customWidth="1"/>
    <col min="15117" max="15361" width="9.140625" style="62"/>
    <col min="15362" max="15362" width="35.85546875" style="62" bestFit="1" customWidth="1"/>
    <col min="15363" max="15365" width="9.28515625" style="62" bestFit="1" customWidth="1"/>
    <col min="15366" max="15367" width="12.5703125" style="62" bestFit="1" customWidth="1"/>
    <col min="15368" max="15368" width="9.28515625" style="62" bestFit="1" customWidth="1"/>
    <col min="15369" max="15369" width="18.140625" style="62" bestFit="1" customWidth="1"/>
    <col min="15370" max="15370" width="16.85546875" style="62" bestFit="1" customWidth="1"/>
    <col min="15371" max="15372" width="9.28515625" style="62" bestFit="1" customWidth="1"/>
    <col min="15373" max="15617" width="9.140625" style="62"/>
    <col min="15618" max="15618" width="35.85546875" style="62" bestFit="1" customWidth="1"/>
    <col min="15619" max="15621" width="9.28515625" style="62" bestFit="1" customWidth="1"/>
    <col min="15622" max="15623" width="12.5703125" style="62" bestFit="1" customWidth="1"/>
    <col min="15624" max="15624" width="9.28515625" style="62" bestFit="1" customWidth="1"/>
    <col min="15625" max="15625" width="18.140625" style="62" bestFit="1" customWidth="1"/>
    <col min="15626" max="15626" width="16.85546875" style="62" bestFit="1" customWidth="1"/>
    <col min="15627" max="15628" width="9.28515625" style="62" bestFit="1" customWidth="1"/>
    <col min="15629" max="15873" width="9.140625" style="62"/>
    <col min="15874" max="15874" width="35.85546875" style="62" bestFit="1" customWidth="1"/>
    <col min="15875" max="15877" width="9.28515625" style="62" bestFit="1" customWidth="1"/>
    <col min="15878" max="15879" width="12.5703125" style="62" bestFit="1" customWidth="1"/>
    <col min="15880" max="15880" width="9.28515625" style="62" bestFit="1" customWidth="1"/>
    <col min="15881" max="15881" width="18.140625" style="62" bestFit="1" customWidth="1"/>
    <col min="15882" max="15882" width="16.85546875" style="62" bestFit="1" customWidth="1"/>
    <col min="15883" max="15884" width="9.28515625" style="62" bestFit="1" customWidth="1"/>
    <col min="15885" max="16129" width="9.140625" style="62"/>
    <col min="16130" max="16130" width="35.85546875" style="62" bestFit="1" customWidth="1"/>
    <col min="16131" max="16133" width="9.28515625" style="62" bestFit="1" customWidth="1"/>
    <col min="16134" max="16135" width="12.5703125" style="62" bestFit="1" customWidth="1"/>
    <col min="16136" max="16136" width="9.28515625" style="62" bestFit="1" customWidth="1"/>
    <col min="16137" max="16137" width="18.140625" style="62" bestFit="1" customWidth="1"/>
    <col min="16138" max="16138" width="16.85546875" style="62" bestFit="1" customWidth="1"/>
    <col min="16139" max="16140" width="9.28515625" style="62" bestFit="1" customWidth="1"/>
    <col min="16141" max="16384" width="9.140625" style="62"/>
  </cols>
  <sheetData>
    <row r="1" spans="1:12" ht="12.75" customHeight="1">
      <c r="H1" s="119" t="s">
        <v>160</v>
      </c>
      <c r="I1" s="119"/>
      <c r="J1" s="119"/>
      <c r="K1" s="119"/>
    </row>
    <row r="2" spans="1:12" ht="32.25" customHeight="1">
      <c r="H2" s="119" t="s">
        <v>1</v>
      </c>
      <c r="I2" s="119"/>
      <c r="J2" s="119"/>
      <c r="K2" s="119"/>
    </row>
    <row r="3" spans="1:12" ht="28.5" customHeight="1">
      <c r="H3" s="119" t="s">
        <v>185</v>
      </c>
      <c r="I3" s="119"/>
      <c r="J3" s="119"/>
      <c r="K3" s="119"/>
    </row>
    <row r="6" spans="1:12" ht="67.5" customHeight="1">
      <c r="A6" s="120" t="s">
        <v>161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2" ht="12.75" customHeight="1">
      <c r="A7" s="121" t="s">
        <v>138</v>
      </c>
      <c r="B7" s="121"/>
      <c r="C7" s="121" t="s">
        <v>139</v>
      </c>
      <c r="D7" s="121"/>
      <c r="E7" s="121"/>
      <c r="F7" s="121" t="s">
        <v>140</v>
      </c>
      <c r="G7" s="121"/>
      <c r="H7" s="121"/>
      <c r="I7" s="121" t="s">
        <v>141</v>
      </c>
      <c r="J7" s="121"/>
      <c r="K7" s="121"/>
    </row>
    <row r="8" spans="1:12" ht="25.5">
      <c r="A8" s="121"/>
      <c r="B8" s="121"/>
      <c r="C8" s="66" t="s">
        <v>23</v>
      </c>
      <c r="D8" s="66" t="s">
        <v>25</v>
      </c>
      <c r="E8" s="65" t="s">
        <v>142</v>
      </c>
      <c r="F8" s="66" t="s">
        <v>23</v>
      </c>
      <c r="G8" s="66" t="s">
        <v>25</v>
      </c>
      <c r="H8" s="65" t="s">
        <v>142</v>
      </c>
      <c r="I8" s="66" t="s">
        <v>23</v>
      </c>
      <c r="J8" s="66" t="s">
        <v>25</v>
      </c>
      <c r="K8" s="65" t="s">
        <v>142</v>
      </c>
    </row>
    <row r="9" spans="1:12">
      <c r="A9" s="122" t="s">
        <v>143</v>
      </c>
      <c r="B9" s="66" t="s">
        <v>144</v>
      </c>
      <c r="C9" s="98">
        <v>226</v>
      </c>
      <c r="D9" s="98">
        <v>0</v>
      </c>
      <c r="E9" s="98">
        <v>0</v>
      </c>
      <c r="F9" s="99">
        <v>2752.13</v>
      </c>
      <c r="G9" s="99">
        <v>0</v>
      </c>
      <c r="H9" s="99">
        <v>0</v>
      </c>
      <c r="I9" s="99">
        <v>3280779.43</v>
      </c>
      <c r="J9" s="99">
        <v>0</v>
      </c>
      <c r="K9" s="99">
        <v>0</v>
      </c>
      <c r="L9" s="100"/>
    </row>
    <row r="10" spans="1:12" ht="12.75" customHeight="1">
      <c r="A10" s="122"/>
      <c r="B10" s="121" t="s">
        <v>145</v>
      </c>
      <c r="C10" s="130">
        <v>160</v>
      </c>
      <c r="D10" s="130" t="s">
        <v>215</v>
      </c>
      <c r="E10" s="130">
        <v>0</v>
      </c>
      <c r="F10" s="129">
        <v>2097.63</v>
      </c>
      <c r="G10" s="129" t="s">
        <v>215</v>
      </c>
      <c r="H10" s="129">
        <v>0</v>
      </c>
      <c r="I10" s="129">
        <v>88000</v>
      </c>
      <c r="J10" s="129" t="s">
        <v>215</v>
      </c>
      <c r="K10" s="129">
        <v>0</v>
      </c>
      <c r="L10" s="101"/>
    </row>
    <row r="11" spans="1:12">
      <c r="A11" s="122"/>
      <c r="B11" s="121"/>
      <c r="C11" s="130"/>
      <c r="D11" s="130"/>
      <c r="E11" s="130"/>
      <c r="F11" s="129"/>
      <c r="G11" s="129"/>
      <c r="H11" s="129"/>
      <c r="I11" s="129"/>
      <c r="J11" s="129"/>
      <c r="K11" s="129"/>
    </row>
    <row r="12" spans="1:12" ht="25.5">
      <c r="A12" s="122" t="s">
        <v>146</v>
      </c>
      <c r="B12" s="65" t="s">
        <v>147</v>
      </c>
      <c r="C12" s="98">
        <v>36</v>
      </c>
      <c r="D12" s="98">
        <v>2</v>
      </c>
      <c r="E12" s="98">
        <v>0</v>
      </c>
      <c r="F12" s="99">
        <v>2602.1999999999998</v>
      </c>
      <c r="G12" s="99">
        <v>185</v>
      </c>
      <c r="H12" s="99">
        <v>0</v>
      </c>
      <c r="I12" s="99">
        <v>11931991.310000001</v>
      </c>
      <c r="J12" s="99">
        <v>157176</v>
      </c>
      <c r="K12" s="99">
        <v>0</v>
      </c>
    </row>
    <row r="13" spans="1:12" ht="12.75" customHeight="1">
      <c r="A13" s="122"/>
      <c r="B13" s="121" t="s">
        <v>148</v>
      </c>
      <c r="C13" s="130">
        <v>0</v>
      </c>
      <c r="D13" s="130">
        <v>0</v>
      </c>
      <c r="E13" s="130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</row>
    <row r="14" spans="1:12">
      <c r="A14" s="122"/>
      <c r="B14" s="121"/>
      <c r="C14" s="130"/>
      <c r="D14" s="130"/>
      <c r="E14" s="130"/>
      <c r="F14" s="129"/>
      <c r="G14" s="129"/>
      <c r="H14" s="129"/>
      <c r="I14" s="129"/>
      <c r="J14" s="129"/>
      <c r="K14" s="129"/>
    </row>
    <row r="15" spans="1:12" ht="25.5">
      <c r="A15" s="122" t="s">
        <v>149</v>
      </c>
      <c r="B15" s="65" t="s">
        <v>150</v>
      </c>
      <c r="C15" s="98">
        <v>8</v>
      </c>
      <c r="D15" s="98">
        <v>2</v>
      </c>
      <c r="E15" s="98">
        <v>0</v>
      </c>
      <c r="F15" s="99">
        <v>2850.2</v>
      </c>
      <c r="G15" s="99">
        <v>900</v>
      </c>
      <c r="H15" s="99">
        <v>0</v>
      </c>
      <c r="I15" s="99">
        <v>60947239.200000003</v>
      </c>
      <c r="J15" s="99">
        <v>369576</v>
      </c>
      <c r="K15" s="99">
        <v>0</v>
      </c>
    </row>
    <row r="16" spans="1:12" ht="12.75" customHeight="1">
      <c r="A16" s="122"/>
      <c r="B16" s="121" t="s">
        <v>151</v>
      </c>
      <c r="C16" s="130">
        <v>0</v>
      </c>
      <c r="D16" s="130">
        <v>0</v>
      </c>
      <c r="E16" s="130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</row>
    <row r="17" spans="1:11">
      <c r="A17" s="122"/>
      <c r="B17" s="121"/>
      <c r="C17" s="130"/>
      <c r="D17" s="130"/>
      <c r="E17" s="130"/>
      <c r="F17" s="129"/>
      <c r="G17" s="129"/>
      <c r="H17" s="129"/>
      <c r="I17" s="129"/>
      <c r="J17" s="129"/>
      <c r="K17" s="129"/>
    </row>
    <row r="18" spans="1:11" ht="25.5">
      <c r="A18" s="122" t="s">
        <v>152</v>
      </c>
      <c r="B18" s="65" t="s">
        <v>153</v>
      </c>
      <c r="C18" s="98" t="s">
        <v>215</v>
      </c>
      <c r="D18" s="98">
        <v>1</v>
      </c>
      <c r="E18" s="98">
        <v>0</v>
      </c>
      <c r="F18" s="99" t="s">
        <v>215</v>
      </c>
      <c r="G18" s="99">
        <v>872</v>
      </c>
      <c r="H18" s="99">
        <v>0</v>
      </c>
      <c r="I18" s="99" t="s">
        <v>215</v>
      </c>
      <c r="J18" s="99">
        <v>740851.19999999995</v>
      </c>
      <c r="K18" s="99">
        <v>0</v>
      </c>
    </row>
    <row r="19" spans="1:11" ht="12.75" customHeight="1">
      <c r="A19" s="122"/>
      <c r="B19" s="121" t="s">
        <v>151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</row>
    <row r="20" spans="1:11">
      <c r="A20" s="122"/>
      <c r="B20" s="121"/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>
      <c r="A21" s="122" t="s">
        <v>154</v>
      </c>
      <c r="B21" s="65" t="s">
        <v>155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</row>
    <row r="22" spans="1:11" ht="12.75" customHeight="1">
      <c r="A22" s="122"/>
      <c r="B22" s="121" t="s">
        <v>151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</row>
    <row r="23" spans="1:11">
      <c r="A23" s="122"/>
      <c r="B23" s="121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1:11" ht="12.75" customHeight="1">
      <c r="A24" s="122" t="s">
        <v>156</v>
      </c>
      <c r="B24" s="121" t="s">
        <v>157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</row>
    <row r="25" spans="1:11">
      <c r="A25" s="122"/>
      <c r="B25" s="121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>
      <c r="C26" s="101"/>
      <c r="F26" s="93"/>
      <c r="I26" s="93"/>
    </row>
    <row r="27" spans="1:11" ht="30" customHeight="1">
      <c r="A27" s="127" t="s">
        <v>158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92.25" customHeight="1">
      <c r="A28" s="128" t="s">
        <v>159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31" spans="1:11" ht="14.25">
      <c r="B31" s="96"/>
      <c r="C31" s="97"/>
      <c r="D31" s="97"/>
    </row>
  </sheetData>
  <mergeCells count="76">
    <mergeCell ref="J22:J23"/>
    <mergeCell ref="K22:K23"/>
    <mergeCell ref="A27:K27"/>
    <mergeCell ref="A28:K28"/>
    <mergeCell ref="F24:F25"/>
    <mergeCell ref="G24:G25"/>
    <mergeCell ref="H24:H25"/>
    <mergeCell ref="I24:I25"/>
    <mergeCell ref="J24:J25"/>
    <mergeCell ref="K24:K25"/>
    <mergeCell ref="A24:A25"/>
    <mergeCell ref="B24:B25"/>
    <mergeCell ref="C24:C25"/>
    <mergeCell ref="D24:D25"/>
    <mergeCell ref="E24:E25"/>
    <mergeCell ref="A21:A23"/>
    <mergeCell ref="B22:B23"/>
    <mergeCell ref="C22:C23"/>
    <mergeCell ref="D22:D23"/>
    <mergeCell ref="E22:E23"/>
    <mergeCell ref="F22:F23"/>
    <mergeCell ref="F19:F20"/>
    <mergeCell ref="G19:G20"/>
    <mergeCell ref="H19:H20"/>
    <mergeCell ref="I19:I20"/>
    <mergeCell ref="G22:G23"/>
    <mergeCell ref="H22:H23"/>
    <mergeCell ref="I22:I23"/>
    <mergeCell ref="J19:J20"/>
    <mergeCell ref="K19:K20"/>
    <mergeCell ref="G16:G17"/>
    <mergeCell ref="H16:H17"/>
    <mergeCell ref="I16:I17"/>
    <mergeCell ref="J16:J17"/>
    <mergeCell ref="K16:K17"/>
    <mergeCell ref="A18:A20"/>
    <mergeCell ref="B19:B20"/>
    <mergeCell ref="C19:C20"/>
    <mergeCell ref="D19:D20"/>
    <mergeCell ref="E19:E20"/>
    <mergeCell ref="A15:A17"/>
    <mergeCell ref="B16:B17"/>
    <mergeCell ref="C16:C17"/>
    <mergeCell ref="D16:D17"/>
    <mergeCell ref="E16:E17"/>
    <mergeCell ref="F16:F17"/>
    <mergeCell ref="F13:F14"/>
    <mergeCell ref="G13:G14"/>
    <mergeCell ref="H13:H14"/>
    <mergeCell ref="I13:I14"/>
    <mergeCell ref="J13:J14"/>
    <mergeCell ref="K13:K14"/>
    <mergeCell ref="G10:G11"/>
    <mergeCell ref="H10:H11"/>
    <mergeCell ref="I10:I11"/>
    <mergeCell ref="J10:J11"/>
    <mergeCell ref="K10:K11"/>
    <mergeCell ref="A12:A14"/>
    <mergeCell ref="B13:B14"/>
    <mergeCell ref="C13:C14"/>
    <mergeCell ref="D13:D14"/>
    <mergeCell ref="E13:E14"/>
    <mergeCell ref="F10:F11"/>
    <mergeCell ref="H1:K1"/>
    <mergeCell ref="H2:K2"/>
    <mergeCell ref="H3:K3"/>
    <mergeCell ref="A6:K6"/>
    <mergeCell ref="A7:B8"/>
    <mergeCell ref="C7:E7"/>
    <mergeCell ref="F7:H7"/>
    <mergeCell ref="I7:K7"/>
    <mergeCell ref="A9:A11"/>
    <mergeCell ref="B10:B11"/>
    <mergeCell ref="C10:C11"/>
    <mergeCell ref="D10:D11"/>
    <mergeCell ref="E10:E11"/>
  </mergeCells>
  <pageMargins left="0.70866141732283472" right="0.70866141732283472" top="0.74803149606299213" bottom="0.69" header="0.31496062992125984" footer="0.17"/>
  <pageSetup paperSize="9" scale="81" orientation="landscape" r:id="rId1"/>
  <headerFooter>
    <oddFooter>&amp;C&amp;D &amp;T
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Приложение 2</vt:lpstr>
      <vt:lpstr>Приложение 3</vt:lpstr>
      <vt:lpstr>Приложение 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 4'!Область_печати</vt:lpstr>
      <vt:lpstr>'Приложение 3'!Область_печати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ES\n.muromtseva (WST-PKS-024)</dc:creator>
  <cp:lastModifiedBy>ES\s.lebidka (WST-KIR-197)</cp:lastModifiedBy>
  <cp:lastPrinted>2017-10-20T08:05:05Z</cp:lastPrinted>
  <dcterms:created xsi:type="dcterms:W3CDTF">2016-11-22T09:05:58Z</dcterms:created>
  <dcterms:modified xsi:type="dcterms:W3CDTF">2017-10-20T11:13:59Z</dcterms:modified>
</cp:coreProperties>
</file>