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'Лист2'!$A$2:$H$874</definedName>
  </definedNames>
  <calcPr fullCalcOnLoad="1"/>
</workbook>
</file>

<file path=xl/sharedStrings.xml><?xml version="1.0" encoding="utf-8"?>
<sst xmlns="http://schemas.openxmlformats.org/spreadsheetml/2006/main" count="2384" uniqueCount="548">
  <si>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</si>
  <si>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</si>
  <si>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</si>
  <si>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</si>
  <si>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</si>
  <si>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</si>
  <si>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</si>
  <si>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</si>
  <si>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</si>
  <si>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</si>
  <si>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</si>
  <si>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</si>
  <si>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</si>
  <si>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</si>
  <si>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</si>
  <si>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</si>
  <si>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</si>
  <si>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</si>
  <si>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</si>
  <si>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</si>
  <si>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</si>
  <si>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</si>
  <si>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</si>
  <si>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</si>
  <si>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</si>
  <si>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</si>
  <si>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</si>
  <si>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</si>
  <si>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</si>
  <si>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</si>
  <si>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</si>
  <si>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</si>
  <si>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</si>
  <si>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</si>
  <si>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</si>
  <si>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</si>
  <si>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</si>
  <si>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</si>
  <si>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</si>
  <si>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</si>
  <si>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</si>
  <si>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</si>
  <si>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</si>
  <si>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</si>
  <si>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</si>
  <si>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</si>
  <si>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</si>
  <si>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</si>
  <si>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</si>
  <si>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</si>
  <si>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</si>
  <si>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</si>
  <si>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</si>
  <si>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</si>
  <si>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</si>
  <si>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</si>
  <si>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</si>
  <si>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</si>
  <si>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</si>
  <si>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</si>
  <si>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</si>
  <si>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</si>
  <si>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</si>
  <si>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</si>
  <si>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</si>
  <si>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</si>
  <si>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</si>
  <si>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</si>
  <si>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</si>
  <si>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</si>
  <si>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</si>
  <si>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</si>
  <si>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</si>
  <si>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</si>
  <si>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</si>
  <si>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</si>
  <si>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</si>
  <si>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</si>
  <si>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</si>
  <si>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</si>
  <si>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</si>
  <si>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</si>
  <si>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</si>
  <si>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</si>
  <si>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</si>
  <si>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</si>
  <si>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</si>
  <si>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</si>
  <si>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</si>
  <si>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</si>
  <si>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</si>
  <si>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</si>
  <si>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</si>
  <si>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</si>
  <si>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</si>
  <si>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</si>
  <si>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</si>
  <si>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</si>
  <si>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</si>
  <si>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</si>
  <si>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</si>
  <si>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</si>
  <si>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</si>
  <si>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</si>
  <si>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</si>
  <si>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</si>
  <si>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</si>
  <si>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</si>
  <si>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</si>
  <si>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</si>
  <si>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</si>
  <si>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</si>
  <si>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</si>
  <si>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</si>
  <si>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</si>
  <si>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</si>
  <si>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</si>
  <si>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</si>
  <si>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</si>
  <si>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</si>
  <si>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</si>
  <si>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</si>
  <si>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</si>
  <si>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</si>
  <si>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</si>
  <si>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</si>
  <si>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</si>
  <si>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</si>
  <si>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</si>
  <si>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</si>
  <si>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</si>
  <si>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</si>
  <si>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</si>
  <si>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</si>
  <si>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</si>
  <si>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</si>
  <si>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</si>
  <si>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</si>
  <si>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</si>
  <si>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</si>
  <si>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</si>
  <si>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</si>
  <si>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</si>
  <si>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</si>
  <si>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</si>
  <si>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</si>
  <si>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</si>
  <si>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</si>
  <si>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</si>
  <si>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</si>
  <si>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</si>
  <si>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</si>
  <si>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</si>
  <si>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</si>
  <si>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</si>
  <si>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</si>
  <si>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</si>
  <si>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</si>
  <si>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</si>
  <si>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</si>
  <si>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</si>
  <si>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</si>
  <si>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</si>
  <si>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</si>
  <si>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</si>
  <si>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</si>
  <si>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</si>
  <si>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</si>
  <si>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</si>
  <si>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</si>
  <si>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</si>
  <si>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</si>
  <si>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</si>
  <si>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</si>
  <si>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</si>
  <si>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</si>
  <si>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</si>
  <si>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</si>
  <si>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</si>
  <si>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</si>
  <si>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</si>
  <si>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</si>
  <si>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</si>
  <si>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</si>
  <si>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</si>
  <si>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</si>
  <si>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</si>
  <si>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</si>
  <si>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</si>
  <si>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</si>
  <si>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</si>
  <si>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</si>
  <si>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</si>
  <si>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</si>
  <si>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</si>
  <si>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</si>
  <si>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</si>
  <si>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</si>
  <si>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</si>
  <si>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</si>
  <si>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</si>
  <si>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</si>
  <si>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</si>
  <si>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</si>
  <si>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</si>
  <si>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</si>
  <si>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</si>
  <si>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</si>
  <si>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</si>
  <si>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</si>
  <si>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</si>
  <si>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</si>
  <si>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</si>
  <si>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</si>
  <si>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</si>
  <si>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</si>
  <si>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</si>
  <si>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</si>
  <si>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</si>
  <si>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</si>
  <si>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</si>
  <si>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</si>
  <si>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</si>
  <si>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</si>
  <si>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</si>
  <si>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</si>
  <si>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</si>
  <si>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</si>
  <si>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</si>
  <si>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</si>
  <si>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</si>
  <si>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</si>
  <si>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</si>
  <si>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</si>
  <si>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</si>
  <si>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</si>
  <si>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</si>
  <si>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</si>
  <si>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</si>
  <si>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</si>
  <si>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</si>
  <si>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</si>
  <si>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</si>
  <si>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</si>
  <si>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</si>
  <si>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</si>
  <si>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</si>
  <si>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</si>
  <si>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</si>
  <si>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</si>
  <si>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</si>
  <si>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</si>
  <si>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</si>
  <si>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</si>
  <si>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</si>
  <si>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</si>
  <si>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</si>
  <si>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</si>
  <si>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</si>
  <si>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</si>
  <si>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</si>
  <si>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</si>
  <si>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</si>
  <si>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</si>
  <si>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</si>
  <si>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</si>
  <si>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</si>
  <si>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</si>
  <si>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</si>
  <si>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</si>
  <si>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</si>
  <si>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</si>
  <si>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</si>
  <si>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</si>
  <si>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</si>
  <si>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</si>
  <si>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</si>
  <si>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</si>
  <si>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</si>
  <si>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</si>
  <si>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</si>
  <si>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</si>
  <si>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</si>
  <si>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</si>
  <si>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</si>
  <si>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</si>
  <si>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</si>
  <si>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</si>
  <si>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</si>
  <si>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</si>
  <si>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</si>
  <si>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</si>
  <si>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</si>
  <si>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</si>
  <si>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</si>
  <si>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</si>
  <si>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</si>
  <si>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</si>
  <si>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</si>
  <si>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</si>
  <si>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</si>
  <si>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</si>
  <si>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</si>
  <si>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</si>
  <si>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</si>
  <si>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</si>
  <si>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</si>
  <si>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</si>
  <si>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</si>
  <si>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</si>
  <si>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</si>
  <si>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</si>
  <si>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</si>
  <si>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</si>
  <si>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</si>
  <si>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</si>
  <si>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</si>
  <si>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</si>
  <si>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</si>
  <si>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</si>
  <si>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</si>
  <si>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</si>
  <si>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</si>
  <si>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</si>
  <si>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</si>
  <si>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</si>
  <si>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</si>
  <si>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</si>
  <si>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</si>
  <si>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</si>
  <si>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</si>
  <si>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</si>
  <si>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</si>
  <si>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</si>
  <si>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</si>
  <si>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</si>
  <si>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</si>
  <si>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</si>
  <si>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</si>
  <si>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</si>
  <si>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</si>
  <si>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</si>
  <si>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</si>
  <si>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</si>
  <si>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</si>
  <si>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</si>
  <si>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</si>
  <si>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</si>
  <si>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</si>
  <si>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</si>
  <si>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</si>
  <si>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</si>
  <si>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</si>
  <si>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</si>
  <si>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</si>
  <si>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</si>
  <si>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</si>
  <si>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</si>
  <si>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</si>
  <si>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</si>
  <si>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</si>
  <si>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</si>
  <si>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</si>
  <si>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</si>
  <si>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</si>
  <si>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</si>
  <si>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</si>
  <si>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</si>
  <si>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</si>
  <si>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</si>
  <si>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</si>
  <si>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</si>
  <si>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</si>
  <si>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</si>
  <si>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</si>
  <si>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</si>
  <si>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</si>
  <si>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</si>
  <si>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</si>
  <si>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</si>
  <si>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</si>
  <si>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</si>
  <si>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</si>
  <si>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</si>
  <si>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</si>
  <si>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</si>
  <si>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</si>
  <si>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</si>
  <si>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</si>
  <si>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</si>
  <si>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</si>
  <si>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</si>
  <si>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</si>
  <si>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</si>
  <si>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</si>
  <si>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</si>
  <si>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</si>
  <si>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</si>
  <si>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</si>
  <si>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</si>
  <si>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</si>
  <si>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</si>
  <si>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</si>
  <si>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</si>
  <si>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</si>
  <si>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</si>
  <si>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</si>
  <si>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</si>
  <si>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</si>
  <si>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</si>
  <si>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</si>
  <si>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</si>
  <si>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</si>
  <si>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</si>
  <si>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</si>
  <si>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</si>
  <si>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</si>
  <si>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</si>
  <si>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</si>
  <si>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</si>
  <si>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</si>
  <si>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</si>
  <si>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</si>
  <si>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</si>
  <si>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</si>
  <si>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</si>
  <si>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</si>
  <si>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</si>
  <si>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</si>
  <si>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</si>
  <si>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</si>
  <si>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</si>
  <si>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</si>
  <si>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</si>
  <si>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</si>
  <si>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</si>
  <si>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</si>
  <si>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</si>
  <si>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</si>
  <si>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</si>
  <si>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</si>
  <si>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</si>
  <si>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</si>
  <si>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</si>
  <si>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</si>
  <si>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</si>
  <si>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</si>
  <si>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</si>
  <si>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</si>
  <si>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</si>
  <si>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</si>
  <si>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</si>
  <si>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</si>
  <si>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</si>
  <si>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</si>
  <si>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</si>
  <si>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</si>
  <si>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</si>
  <si>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</si>
  <si>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</si>
  <si>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</si>
  <si>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</si>
  <si>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</si>
  <si>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</si>
  <si>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</si>
  <si>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</si>
  <si>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</si>
  <si>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</si>
  <si>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</si>
  <si>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</si>
  <si>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</si>
  <si>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</si>
  <si>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</si>
  <si>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</si>
  <si>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</si>
  <si>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</si>
  <si>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</si>
  <si>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</si>
  <si>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</si>
  <si>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</si>
  <si>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</si>
  <si>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</si>
  <si>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</si>
  <si>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</si>
  <si>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</si>
  <si>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</si>
  <si>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</si>
  <si>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</si>
  <si>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</si>
  <si>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</si>
  <si>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</si>
  <si>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</si>
  <si>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</si>
  <si>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</si>
  <si>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</si>
  <si>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</si>
  <si>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</si>
  <si>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</si>
  <si>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</si>
  <si>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</si>
  <si>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</si>
  <si>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</si>
  <si>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</si>
  <si>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</si>
  <si>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</si>
  <si>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</si>
  <si>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</si>
  <si>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</si>
  <si>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</si>
  <si>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</si>
  <si>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</si>
  <si>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</si>
  <si>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</si>
  <si>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</si>
  <si>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</si>
  <si>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</si>
  <si>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</si>
  <si>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</si>
  <si>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</si>
  <si>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</si>
  <si>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</si>
  <si>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</si>
  <si>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</si>
  <si>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</si>
  <si>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</si>
  <si>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</si>
  <si>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</si>
  <si>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</si>
  <si>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</si>
  <si>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</si>
  <si>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</si>
  <si>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</si>
  <si>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</si>
  <si>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</si>
  <si>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</si>
  <si>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</si>
  <si>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</si>
  <si>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</si>
  <si>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</si>
  <si>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</si>
  <si>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</si>
  <si>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</si>
  <si>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</si>
  <si>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</si>
  <si>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</si>
  <si>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</si>
  <si>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</si>
  <si>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Информация о наличии объема свободной мощности до 35  кВ АО "ОРЭС-Петрозаводск" на 30.09.2021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</si>
</sst>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38" t="s">
        <v>547</v>
      </c>
      <c r="B1" s="38"/>
      <c r="C1" s="38"/>
      <c r="D1" s="38"/>
      <c r="E1" s="38"/>
      <c r="F1" s="38"/>
      <c r="G1" s="38"/>
      <c r="H1" s="38"/>
      <c r="I1" s="38"/>
    </row>
    <row r="2" spans="1:9" ht="147.75">
      <c r="A2" s="25" t="s">
        <v>0</v>
      </c>
      <c r="B2" s="25" t="s">
        <v>517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v>0.4</v>
      </c>
      <c r="H6" s="30">
        <f t="shared" si="0"/>
        <v>89.77499999999998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v>0.5</v>
      </c>
      <c r="H13" s="26">
        <f>0.95*(0.7-G13)*F13-46</f>
        <v>29.99999999999997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</f>
        <v>0.666984126984127</v>
      </c>
      <c r="H24" s="30">
        <f>0.95*(0.7-G24)*F24</f>
        <v>19.75999999999996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v>0.58</v>
      </c>
      <c r="H25" s="30">
        <f>0.95*(0.7-G25)*F25</f>
        <v>71.82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</f>
        <v>0.7004761904761905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v>0.49</v>
      </c>
      <c r="H31" s="30">
        <f>0.95*(0.7-G31)*F31</f>
        <v>79.79999999999998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</f>
        <v>0.5375</v>
      </c>
      <c r="H41" s="30">
        <f t="shared" si="1"/>
        <v>61.74999999999999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</f>
        <v>0.5633333333333334</v>
      </c>
      <c r="H44" s="30">
        <f>0.95*(0.7-G44)*F44</f>
        <v>81.79499999999996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</f>
        <v>0.7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</f>
        <v>0.36375</v>
      </c>
      <c r="H49" s="30">
        <f>0.95*(0.7-G49)*F49</f>
        <v>102.21999999999997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v>0.66</v>
      </c>
      <c r="H52" s="30">
        <f>0.95*(0.7-G52)*F52</f>
        <v>9.499999999999982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</f>
        <v>0.385</v>
      </c>
      <c r="H58" s="30">
        <f>0.95*(0.7-G58)*F58</f>
        <v>119.69999999999999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v>0.85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v>0.85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</f>
        <v>0.73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v>0.82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v>0.92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f>0.39+15/400</f>
        <v>0.4275</v>
      </c>
      <c r="H87" s="30">
        <f>0.95*(0.7-G87)*F87</f>
        <v>103.54999999999998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</f>
        <v>0.465</v>
      </c>
      <c r="H88" s="30">
        <f>0.95*(0.7-G88)*F88</f>
        <v>89.29999999999997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v>0.41</v>
      </c>
      <c r="H96" s="30">
        <f t="shared" si="3"/>
        <v>110.19999999999999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</f>
        <v>0.77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v>0.54</v>
      </c>
      <c r="H104" s="30">
        <f t="shared" si="4"/>
        <v>60.79999999999997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0.71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</f>
        <v>0.41000000000000003</v>
      </c>
      <c r="H112" s="30">
        <f>0.95*(0.7-G112)*F112</f>
        <v>110.19999999999996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0.73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2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</f>
        <v>0.5866666666666667</v>
      </c>
      <c r="H118" s="30">
        <f t="shared" si="5"/>
        <v>67.82999999999997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v>0.68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0.45</v>
      </c>
      <c r="H125" s="30">
        <f>0.95*(0.7-G125)*F125</f>
        <v>75.99999999999997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v>0.66</v>
      </c>
      <c r="H132" s="30">
        <f t="shared" si="6"/>
        <v>23.939999999999955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v>0.87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v>0.84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</f>
        <v>0.42000000000000004</v>
      </c>
      <c r="H142" s="30">
        <f>0.95*(0.7-G142)*F142</f>
        <v>66.49999999999997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v>0.63</v>
      </c>
      <c r="H145" s="30">
        <f>0.95*(0.7-G145)*F145</f>
        <v>26.59999999999998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250</v>
      </c>
      <c r="G153" s="29">
        <f>0.47+35/250</f>
        <v>0.61</v>
      </c>
      <c r="H153" s="30">
        <f t="shared" si="7"/>
        <v>21.374999999999993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250</v>
      </c>
      <c r="G154" s="29">
        <f>0.35+35/250+15/250</f>
        <v>0.55</v>
      </c>
      <c r="H154" s="30">
        <f t="shared" si="7"/>
        <v>35.62499999999998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v>0.77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</f>
        <v>0.48047619047619045</v>
      </c>
      <c r="H158" s="30">
        <f>0.95*(0.7-G158)*F158</f>
        <v>131.385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</f>
        <v>0.42158730158730157</v>
      </c>
      <c r="H160" s="30">
        <f>0.95*(0.7-G160)*F160</f>
        <v>166.62999999999997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v>0.52</v>
      </c>
      <c r="H163" s="30">
        <f t="shared" si="8"/>
        <v>68.39999999999998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v>0.64</v>
      </c>
      <c r="H171" s="30">
        <f t="shared" si="8"/>
        <v>22.799999999999976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</f>
        <v>0.5474603174603174</v>
      </c>
      <c r="H178" s="30">
        <f t="shared" si="9"/>
        <v>91.295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v>0.38</v>
      </c>
      <c r="H191" s="30">
        <f t="shared" si="10"/>
        <v>121.59999999999998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</f>
        <v>0.5700000000000001</v>
      </c>
      <c r="H198" s="30">
        <f t="shared" si="10"/>
        <v>123.49999999999989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v>0.55</v>
      </c>
      <c r="H206" s="30">
        <f t="shared" si="10"/>
        <v>45.599999999999966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</f>
        <v>0.4325</v>
      </c>
      <c r="H212" s="30">
        <f t="shared" si="11"/>
        <v>101.64999999999998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</f>
        <v>0.5125000000000001</v>
      </c>
      <c r="H215" s="30">
        <f t="shared" si="11"/>
        <v>71.24999999999996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9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</f>
        <v>0.46099999999999997</v>
      </c>
      <c r="H221" s="30">
        <f t="shared" si="12"/>
        <v>90.82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</f>
        <v>0.5549999999999999</v>
      </c>
      <c r="H229" s="30">
        <f t="shared" si="12"/>
        <v>55.1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3" t="s">
        <v>518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4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f>0.3+100/630</f>
        <v>0.4587301587301587</v>
      </c>
      <c r="H237" s="30">
        <f>0.95*(0.7-G237)*F237</f>
        <v>144.39999999999998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v>0.71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</f>
        <v>0.5395238095238095</v>
      </c>
      <c r="H246" s="30">
        <f t="shared" si="13"/>
        <v>96.04499999999999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v>0.72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0.47</v>
      </c>
      <c r="H253" s="30">
        <f t="shared" si="14"/>
        <v>87.39999999999999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f>0.27+80/400</f>
        <v>0.47000000000000003</v>
      </c>
      <c r="H254" s="30">
        <f t="shared" si="14"/>
        <v>87.39999999999996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</f>
        <v>0.5753968253968255</v>
      </c>
      <c r="H255" s="30">
        <f t="shared" si="14"/>
        <v>74.57499999999993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</f>
        <v>0.6304761904761904</v>
      </c>
      <c r="H256" s="30">
        <f t="shared" si="14"/>
        <v>41.61000000000001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v>0.83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</f>
        <v>0.6671428571428571</v>
      </c>
      <c r="H258" s="30">
        <f>0.95*(0.7-G258)*F258</f>
        <v>19.66499999999997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</f>
        <v>0.6574603174603175</v>
      </c>
      <c r="H259" s="30">
        <f>0.95*(0.7-G259)*F259</f>
        <v>25.459999999999937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</f>
        <v>0.5087301587301587</v>
      </c>
      <c r="H260" s="30">
        <f>0.95*(0.7-G260)*F260</f>
        <v>114.47499999999998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</f>
        <v>0.5587301587301587</v>
      </c>
      <c r="H261" s="30">
        <f>0.95*(0.7-G261)*F261</f>
        <v>84.54999999999995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3" t="s">
        <v>518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4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v>0.74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v>0.53</v>
      </c>
      <c r="H292" s="30">
        <f t="shared" si="16"/>
        <v>101.74499999999995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</f>
        <v>0.46499999999999997</v>
      </c>
      <c r="H294" s="30">
        <f t="shared" si="16"/>
        <v>89.3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0.74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</f>
        <v>0.2725</v>
      </c>
      <c r="H300" s="30">
        <f t="shared" si="17"/>
        <v>162.44999999999996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3" t="s">
        <v>518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4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v>0.59</v>
      </c>
      <c r="H310" s="30">
        <f t="shared" si="17"/>
        <v>41.79999999999999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</f>
        <v>0.5249999999999999</v>
      </c>
      <c r="H313" s="30">
        <f t="shared" si="17"/>
        <v>66.50000000000001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v>0.7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</f>
        <v>0.4525</v>
      </c>
      <c r="H318" s="30">
        <f t="shared" si="18"/>
        <v>75.23999999999998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24" customHeight="1">
      <c r="A321" s="26">
        <v>197</v>
      </c>
      <c r="B321" s="26" t="s">
        <v>377</v>
      </c>
      <c r="C321" s="26" t="s">
        <v>411</v>
      </c>
      <c r="D321" s="37" t="s">
        <v>495</v>
      </c>
      <c r="E321" s="37"/>
      <c r="F321" s="37"/>
      <c r="G321" s="37"/>
      <c r="H321" s="37"/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3" t="s">
        <v>518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4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v>0.43</v>
      </c>
      <c r="H326" s="30">
        <f t="shared" si="19"/>
        <v>80.79749999999999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v>0.6</v>
      </c>
      <c r="H331" s="30">
        <f>0.95*(0.7-G331)*F331</f>
        <v>59.84999999999998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3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</f>
        <v>0.445</v>
      </c>
      <c r="H338" s="30">
        <f>0.95*(0.7-G338)*F338</f>
        <v>96.89999999999998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0.59</v>
      </c>
      <c r="H340" s="30">
        <f>0.95*(0.7-G340)*F340</f>
        <v>41.79999999999999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3" t="s">
        <v>518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4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60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534</v>
      </c>
    </row>
    <row r="350" spans="1:9" ht="60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534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496</v>
      </c>
      <c r="D361" s="26" t="s">
        <v>3</v>
      </c>
      <c r="E361" s="26">
        <v>1</v>
      </c>
      <c r="F361" s="26">
        <v>400</v>
      </c>
      <c r="G361" s="29">
        <v>0.46</v>
      </c>
      <c r="H361" s="30">
        <f>0.95*(0.7-G361)*F361</f>
        <v>91.19999999999997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0.64</v>
      </c>
      <c r="H363" s="30">
        <f aca="true" t="shared" si="21" ref="H363:H375">0.95*(0.7-G363)*F363</f>
        <v>22.799999999999976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t="shared" si="21"/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</f>
        <v>0.48</v>
      </c>
      <c r="H367" s="30">
        <f t="shared" si="21"/>
        <v>83.59999999999998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26" t="s">
        <v>202</v>
      </c>
      <c r="D374" s="26" t="s">
        <v>6</v>
      </c>
      <c r="E374" s="26">
        <v>1</v>
      </c>
      <c r="F374" s="37" t="s">
        <v>497</v>
      </c>
      <c r="G374" s="37"/>
      <c r="H374" s="37"/>
      <c r="I374" s="33" t="s">
        <v>518</v>
      </c>
    </row>
    <row r="375" spans="1:9" ht="15">
      <c r="A375" s="26"/>
      <c r="B375" s="26" t="s">
        <v>377</v>
      </c>
      <c r="C375" s="28"/>
      <c r="D375" s="26" t="s">
        <v>6</v>
      </c>
      <c r="E375" s="26">
        <v>2</v>
      </c>
      <c r="F375" s="26">
        <v>400</v>
      </c>
      <c r="G375" s="29">
        <v>0.2</v>
      </c>
      <c r="H375" s="30">
        <f t="shared" si="21"/>
        <v>189.99999999999997</v>
      </c>
      <c r="I375" s="34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3" t="s">
        <v>518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4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</f>
        <v>0.48</v>
      </c>
      <c r="H391" s="30">
        <f t="shared" si="22"/>
        <v>83.59999999999998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</f>
        <v>0.355</v>
      </c>
      <c r="H399" s="30">
        <f t="shared" si="22"/>
        <v>131.1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</f>
        <v>0.4811111111111111</v>
      </c>
      <c r="H403" s="30">
        <f t="shared" si="22"/>
        <v>131.00499999999997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3" t="s">
        <v>518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4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v>0.45</v>
      </c>
      <c r="H415" s="30">
        <f t="shared" si="22"/>
        <v>149.62499999999997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</f>
        <v>0.44999999999999996</v>
      </c>
      <c r="H425" s="30">
        <f t="shared" si="22"/>
        <v>95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v>0.4</v>
      </c>
      <c r="H443" s="30">
        <f t="shared" si="23"/>
        <v>71.24999999999999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</f>
        <v>0.4611111111111111</v>
      </c>
      <c r="H446" s="30">
        <f t="shared" si="23"/>
        <v>142.975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518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518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3" t="s">
        <v>518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4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3" t="s">
        <v>518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4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</f>
        <v>0.425</v>
      </c>
      <c r="H506" s="30">
        <f aca="true" t="shared" si="24" ref="H506:H569">0.95*(0.7-G506)*F506</f>
        <v>104.5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</f>
        <v>0.49936507936507935</v>
      </c>
      <c r="H514" s="30">
        <f t="shared" si="24"/>
        <v>120.07999999999998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</f>
        <v>0.3375</v>
      </c>
      <c r="H518" s="30">
        <f t="shared" si="24"/>
        <v>137.74999999999997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v>0.61</v>
      </c>
      <c r="H522" s="30">
        <f t="shared" si="24"/>
        <v>34.19999999999999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v>0.42</v>
      </c>
      <c r="H525" s="30">
        <f t="shared" si="24"/>
        <v>106.39999999999998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</f>
        <v>0.39875</v>
      </c>
      <c r="H526" s="30">
        <f t="shared" si="24"/>
        <v>114.47499999999997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v>0.51</v>
      </c>
      <c r="H535" s="30">
        <f t="shared" si="24"/>
        <v>72.19999999999997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3" t="s">
        <v>518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4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</f>
        <v>0.5944444444444444</v>
      </c>
      <c r="H543" s="30">
        <f t="shared" si="24"/>
        <v>63.17499999999997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</f>
        <v>0.5111111111111111</v>
      </c>
      <c r="H548" s="30">
        <f t="shared" si="24"/>
        <v>113.05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</f>
        <v>0.54</v>
      </c>
      <c r="H556" s="30">
        <f t="shared" si="24"/>
        <v>60.79999999999997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</f>
        <v>0.495</v>
      </c>
      <c r="H567" s="30">
        <f t="shared" si="24"/>
        <v>77.89999999999998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</f>
        <v>0.6028571428571429</v>
      </c>
      <c r="H573" s="30">
        <f t="shared" si="25"/>
        <v>58.13999999999996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</f>
        <v>0.465</v>
      </c>
      <c r="H575" s="30">
        <f t="shared" si="25"/>
        <v>89.29999999999997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0.47</v>
      </c>
      <c r="H576" s="30">
        <f t="shared" si="25"/>
        <v>87.39999999999999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v>0.7</v>
      </c>
      <c r="H579" s="30">
        <f t="shared" si="25"/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v>0.7</v>
      </c>
      <c r="H580" s="30">
        <f t="shared" si="25"/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</f>
        <v>0.4680952380952381</v>
      </c>
      <c r="H594" s="30">
        <f t="shared" si="25"/>
        <v>138.79499999999996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</f>
        <v>0.7325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v>0.74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v>0.63</v>
      </c>
      <c r="H604" s="30">
        <f t="shared" si="25"/>
        <v>26.59999999999998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</f>
        <v>0.45285714285714285</v>
      </c>
      <c r="H608" s="30">
        <f t="shared" si="25"/>
        <v>147.91499999999996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</f>
        <v>0.4925</v>
      </c>
      <c r="H613" s="30">
        <f t="shared" si="25"/>
        <v>78.84999999999998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</f>
        <v>0.66</v>
      </c>
      <c r="H617" s="30">
        <f t="shared" si="25"/>
        <v>9.499999999999982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</f>
        <v>0.5</v>
      </c>
      <c r="H618" s="30">
        <f t="shared" si="25"/>
        <v>75.99999999999997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v>0.91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</f>
        <v>0.65</v>
      </c>
      <c r="H621" s="30">
        <f t="shared" si="25"/>
        <v>11.874999999999982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</f>
        <v>0.8300000000000001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518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696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</f>
        <v>0.9138095238095238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518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</f>
        <v>0.51</v>
      </c>
      <c r="H640" s="30">
        <f t="shared" si="26"/>
        <v>45.124999999999986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</f>
        <v>0.605</v>
      </c>
      <c r="H641" s="30">
        <f t="shared" si="26"/>
        <v>36.09999999999999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518</v>
      </c>
    </row>
    <row r="650" spans="1:9" ht="15">
      <c r="A650" s="26">
        <v>379</v>
      </c>
      <c r="B650" s="26" t="s">
        <v>377</v>
      </c>
      <c r="C650" s="26" t="s">
        <v>332</v>
      </c>
      <c r="D650" s="26" t="s">
        <v>3</v>
      </c>
      <c r="E650" s="26">
        <v>1</v>
      </c>
      <c r="F650" s="26">
        <v>630</v>
      </c>
      <c r="G650" s="29">
        <f>0.38+120/630</f>
        <v>0.5704761904761905</v>
      </c>
      <c r="H650" s="30">
        <f t="shared" si="26"/>
        <v>77.51999999999997</v>
      </c>
      <c r="I650" s="28" t="s">
        <v>518</v>
      </c>
    </row>
    <row r="651" spans="1:9" ht="15">
      <c r="A651" s="26">
        <v>380</v>
      </c>
      <c r="B651" s="26" t="s">
        <v>377</v>
      </c>
      <c r="C651" s="26" t="s">
        <v>433</v>
      </c>
      <c r="D651" s="26" t="s">
        <v>6</v>
      </c>
      <c r="E651" s="26">
        <v>1</v>
      </c>
      <c r="F651" s="26">
        <v>250</v>
      </c>
      <c r="G651" s="29">
        <f>0.17+50/250</f>
        <v>0.37</v>
      </c>
      <c r="H651" s="30">
        <f t="shared" si="26"/>
        <v>78.37499999999999</v>
      </c>
      <c r="I651" s="28"/>
    </row>
    <row r="652" spans="1:9" ht="15">
      <c r="A652" s="26">
        <v>381</v>
      </c>
      <c r="B652" s="26" t="s">
        <v>377</v>
      </c>
      <c r="C652" s="26" t="s">
        <v>333</v>
      </c>
      <c r="D652" s="26" t="s">
        <v>6</v>
      </c>
      <c r="E652" s="26">
        <v>1</v>
      </c>
      <c r="F652" s="26">
        <v>320</v>
      </c>
      <c r="G652" s="29">
        <v>0.5</v>
      </c>
      <c r="H652" s="30">
        <f t="shared" si="26"/>
        <v>60.79999999999998</v>
      </c>
      <c r="I652" s="33" t="s">
        <v>518</v>
      </c>
    </row>
    <row r="653" spans="1:9" ht="15">
      <c r="A653" s="26"/>
      <c r="B653" s="26" t="s">
        <v>377</v>
      </c>
      <c r="C653" s="26"/>
      <c r="D653" s="26" t="s">
        <v>6</v>
      </c>
      <c r="E653" s="26">
        <v>2</v>
      </c>
      <c r="F653" s="26">
        <v>250</v>
      </c>
      <c r="G653" s="29">
        <v>0.42</v>
      </c>
      <c r="H653" s="30">
        <f t="shared" si="26"/>
        <v>66.49999999999999</v>
      </c>
      <c r="I653" s="34"/>
    </row>
    <row r="654" spans="1:9" ht="15">
      <c r="A654" s="26">
        <v>382</v>
      </c>
      <c r="B654" s="26" t="s">
        <v>377</v>
      </c>
      <c r="C654" s="26" t="s">
        <v>334</v>
      </c>
      <c r="D654" s="26" t="s">
        <v>6</v>
      </c>
      <c r="E654" s="26">
        <v>1</v>
      </c>
      <c r="F654" s="26">
        <v>630</v>
      </c>
      <c r="G654" s="29">
        <f>0.23+200/630</f>
        <v>0.5474603174603174</v>
      </c>
      <c r="H654" s="30">
        <f t="shared" si="26"/>
        <v>91.295</v>
      </c>
      <c r="I654" s="33" t="s">
        <v>518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630</v>
      </c>
      <c r="G655" s="29">
        <f>0.27+200/630</f>
        <v>0.5874603174603175</v>
      </c>
      <c r="H655" s="30">
        <f t="shared" si="26"/>
        <v>67.35499999999996</v>
      </c>
      <c r="I655" s="34"/>
    </row>
    <row r="656" spans="1:9" ht="15">
      <c r="A656" s="26">
        <v>383</v>
      </c>
      <c r="B656" s="26" t="s">
        <v>377</v>
      </c>
      <c r="C656" s="26" t="s">
        <v>434</v>
      </c>
      <c r="D656" s="26" t="s">
        <v>3</v>
      </c>
      <c r="E656" s="26">
        <v>1</v>
      </c>
      <c r="F656" s="26">
        <v>630</v>
      </c>
      <c r="G656" s="29">
        <f>0.84+27/630</f>
        <v>0.8828571428571428</v>
      </c>
      <c r="H656" s="30">
        <v>0</v>
      </c>
      <c r="I656" s="28"/>
    </row>
    <row r="657" spans="1:9" ht="15">
      <c r="A657" s="26">
        <v>384</v>
      </c>
      <c r="B657" s="26" t="s">
        <v>377</v>
      </c>
      <c r="C657" s="26" t="s">
        <v>335</v>
      </c>
      <c r="D657" s="26" t="s">
        <v>6</v>
      </c>
      <c r="E657" s="26">
        <v>1</v>
      </c>
      <c r="F657" s="26">
        <v>250</v>
      </c>
      <c r="G657" s="29">
        <f>0.15+100/250</f>
        <v>0.55</v>
      </c>
      <c r="H657" s="30">
        <f t="shared" si="26"/>
        <v>35.62499999999998</v>
      </c>
      <c r="I657" s="33" t="s">
        <v>518</v>
      </c>
    </row>
    <row r="658" spans="1:9" ht="15">
      <c r="A658" s="26"/>
      <c r="B658" s="26" t="s">
        <v>377</v>
      </c>
      <c r="C658" s="26"/>
      <c r="D658" s="26" t="s">
        <v>6</v>
      </c>
      <c r="E658" s="26">
        <v>2</v>
      </c>
      <c r="F658" s="26">
        <v>180</v>
      </c>
      <c r="G658" s="29">
        <v>0.46</v>
      </c>
      <c r="H658" s="30">
        <f t="shared" si="26"/>
        <v>41.039999999999985</v>
      </c>
      <c r="I658" s="34"/>
    </row>
    <row r="659" spans="1:9" ht="15">
      <c r="A659" s="26">
        <v>385</v>
      </c>
      <c r="B659" s="26" t="s">
        <v>377</v>
      </c>
      <c r="C659" s="26" t="s">
        <v>435</v>
      </c>
      <c r="D659" s="26" t="s">
        <v>6</v>
      </c>
      <c r="E659" s="26">
        <v>1</v>
      </c>
      <c r="F659" s="26">
        <v>160</v>
      </c>
      <c r="G659" s="29">
        <f>0.43+25/160</f>
        <v>0.5862499999999999</v>
      </c>
      <c r="H659" s="30">
        <f t="shared" si="26"/>
        <v>17.29</v>
      </c>
      <c r="I659" s="28"/>
    </row>
    <row r="660" spans="1:9" ht="15">
      <c r="A660" s="26">
        <v>386</v>
      </c>
      <c r="B660" s="26" t="s">
        <v>377</v>
      </c>
      <c r="C660" s="26" t="s">
        <v>436</v>
      </c>
      <c r="D660" s="26" t="s">
        <v>6</v>
      </c>
      <c r="E660" s="26">
        <v>1</v>
      </c>
      <c r="F660" s="26">
        <v>250</v>
      </c>
      <c r="G660" s="29">
        <f>0.28+90/250</f>
        <v>0.64</v>
      </c>
      <c r="H660" s="30">
        <f t="shared" si="26"/>
        <v>14.249999999999986</v>
      </c>
      <c r="I660" s="28"/>
    </row>
    <row r="661" spans="1:9" ht="15">
      <c r="A661" s="26">
        <v>387</v>
      </c>
      <c r="B661" s="26" t="s">
        <v>377</v>
      </c>
      <c r="C661" s="26" t="s">
        <v>336</v>
      </c>
      <c r="D661" s="26" t="s">
        <v>3</v>
      </c>
      <c r="E661" s="26">
        <v>1</v>
      </c>
      <c r="F661" s="26">
        <v>630</v>
      </c>
      <c r="G661" s="29">
        <f>0.86+15/630</f>
        <v>0.8838095238095238</v>
      </c>
      <c r="H661" s="30">
        <v>0</v>
      </c>
      <c r="I661" s="28"/>
    </row>
    <row r="662" spans="1:9" ht="15">
      <c r="A662" s="26">
        <v>388</v>
      </c>
      <c r="B662" s="26" t="s">
        <v>377</v>
      </c>
      <c r="C662" s="26" t="s">
        <v>337</v>
      </c>
      <c r="D662" s="26" t="s">
        <v>6</v>
      </c>
      <c r="E662" s="26">
        <v>1</v>
      </c>
      <c r="F662" s="26">
        <v>630</v>
      </c>
      <c r="G662" s="29">
        <v>0.54</v>
      </c>
      <c r="H662" s="30">
        <f t="shared" si="26"/>
        <v>95.75999999999995</v>
      </c>
      <c r="I662" s="33" t="s">
        <v>518</v>
      </c>
    </row>
    <row r="663" spans="1:9" ht="15">
      <c r="A663" s="26"/>
      <c r="B663" s="26" t="s">
        <v>377</v>
      </c>
      <c r="C663" s="26"/>
      <c r="D663" s="26" t="s">
        <v>6</v>
      </c>
      <c r="E663" s="26">
        <v>2</v>
      </c>
      <c r="F663" s="26">
        <v>630</v>
      </c>
      <c r="G663" s="29">
        <v>0.66</v>
      </c>
      <c r="H663" s="30">
        <f t="shared" si="26"/>
        <v>23.939999999999955</v>
      </c>
      <c r="I663" s="34"/>
    </row>
    <row r="664" spans="1:9" ht="15">
      <c r="A664" s="26">
        <v>389</v>
      </c>
      <c r="B664" s="26" t="s">
        <v>377</v>
      </c>
      <c r="C664" s="26" t="s">
        <v>437</v>
      </c>
      <c r="D664" s="26" t="s">
        <v>3</v>
      </c>
      <c r="E664" s="26">
        <v>1</v>
      </c>
      <c r="F664" s="26">
        <v>250</v>
      </c>
      <c r="G664" s="29">
        <f>0.14+50/250</f>
        <v>0.34</v>
      </c>
      <c r="H664" s="30">
        <f t="shared" si="26"/>
        <v>85.49999999999999</v>
      </c>
      <c r="I664" s="28"/>
    </row>
    <row r="665" spans="1:9" ht="15">
      <c r="A665" s="26">
        <v>390</v>
      </c>
      <c r="B665" s="26" t="s">
        <v>377</v>
      </c>
      <c r="C665" s="26" t="s">
        <v>438</v>
      </c>
      <c r="D665" s="26" t="s">
        <v>3</v>
      </c>
      <c r="E665" s="26">
        <v>1</v>
      </c>
      <c r="F665" s="26">
        <v>400</v>
      </c>
      <c r="G665" s="29">
        <v>0.84</v>
      </c>
      <c r="H665" s="30">
        <v>0</v>
      </c>
      <c r="I665" s="28"/>
    </row>
    <row r="666" spans="1:9" ht="15">
      <c r="A666" s="26">
        <v>391</v>
      </c>
      <c r="B666" s="26" t="s">
        <v>377</v>
      </c>
      <c r="C666" s="26" t="s">
        <v>338</v>
      </c>
      <c r="D666" s="26" t="s">
        <v>3</v>
      </c>
      <c r="E666" s="26">
        <v>1</v>
      </c>
      <c r="F666" s="26">
        <v>1000</v>
      </c>
      <c r="G666" s="29">
        <f>0.07+500/1000</f>
        <v>0.5700000000000001</v>
      </c>
      <c r="H666" s="30">
        <f t="shared" si="26"/>
        <v>123.49999999999989</v>
      </c>
      <c r="I666" s="27" t="s">
        <v>518</v>
      </c>
    </row>
    <row r="667" spans="1:9" ht="15">
      <c r="A667" s="26">
        <v>392</v>
      </c>
      <c r="B667" s="26" t="s">
        <v>377</v>
      </c>
      <c r="C667" s="26" t="s">
        <v>339</v>
      </c>
      <c r="D667" s="26" t="s">
        <v>3</v>
      </c>
      <c r="E667" s="26">
        <v>1</v>
      </c>
      <c r="F667" s="26">
        <v>630</v>
      </c>
      <c r="G667" s="29">
        <f>0.08+250/630+150/630</f>
        <v>0.714920634920635</v>
      </c>
      <c r="H667" s="30">
        <v>0</v>
      </c>
      <c r="I667" s="27"/>
    </row>
    <row r="668" spans="1:9" ht="15">
      <c r="A668" s="26"/>
      <c r="B668" s="26" t="s">
        <v>377</v>
      </c>
      <c r="C668" s="26"/>
      <c r="D668" s="26" t="s">
        <v>3</v>
      </c>
      <c r="E668" s="26">
        <v>2</v>
      </c>
      <c r="F668" s="26">
        <v>400</v>
      </c>
      <c r="G668" s="29">
        <v>0.99</v>
      </c>
      <c r="H668" s="30">
        <v>0</v>
      </c>
      <c r="I668" s="28"/>
    </row>
    <row r="669" spans="1:9" ht="15">
      <c r="A669" s="26">
        <v>393</v>
      </c>
      <c r="B669" s="26" t="s">
        <v>377</v>
      </c>
      <c r="C669" s="26" t="s">
        <v>340</v>
      </c>
      <c r="D669" s="26" t="s">
        <v>3</v>
      </c>
      <c r="E669" s="26">
        <v>1</v>
      </c>
      <c r="F669" s="26">
        <v>630</v>
      </c>
      <c r="G669" s="29">
        <v>0.61</v>
      </c>
      <c r="H669" s="30">
        <f t="shared" si="26"/>
        <v>53.86499999999998</v>
      </c>
      <c r="I669" s="28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630</v>
      </c>
      <c r="G670" s="29">
        <f>0.36+100/630</f>
        <v>0.5187301587301587</v>
      </c>
      <c r="H670" s="30">
        <f t="shared" si="26"/>
        <v>108.48999999999998</v>
      </c>
      <c r="I670" s="28"/>
    </row>
    <row r="671" spans="1:9" ht="15">
      <c r="A671" s="26">
        <v>394</v>
      </c>
      <c r="B671" s="26" t="s">
        <v>377</v>
      </c>
      <c r="C671" s="26" t="s">
        <v>439</v>
      </c>
      <c r="D671" s="26" t="s">
        <v>6</v>
      </c>
      <c r="E671" s="26">
        <v>1</v>
      </c>
      <c r="F671" s="26">
        <v>630</v>
      </c>
      <c r="G671" s="29">
        <v>0.63</v>
      </c>
      <c r="H671" s="30">
        <f t="shared" si="26"/>
        <v>41.89499999999997</v>
      </c>
      <c r="I671" s="28"/>
    </row>
    <row r="672" spans="1:9" ht="15">
      <c r="A672" s="26">
        <v>395</v>
      </c>
      <c r="B672" s="26" t="s">
        <v>377</v>
      </c>
      <c r="C672" s="26" t="s">
        <v>341</v>
      </c>
      <c r="D672" s="26" t="s">
        <v>6</v>
      </c>
      <c r="E672" s="26">
        <v>1</v>
      </c>
      <c r="F672" s="26">
        <v>630</v>
      </c>
      <c r="G672" s="29">
        <v>0.51</v>
      </c>
      <c r="H672" s="30">
        <f t="shared" si="26"/>
        <v>113.71499999999996</v>
      </c>
      <c r="I672" s="33" t="s">
        <v>518</v>
      </c>
    </row>
    <row r="673" spans="1:9" ht="15">
      <c r="A673" s="26"/>
      <c r="B673" s="26" t="s">
        <v>377</v>
      </c>
      <c r="C673" s="26"/>
      <c r="D673" s="26" t="s">
        <v>6</v>
      </c>
      <c r="E673" s="26">
        <v>2</v>
      </c>
      <c r="F673" s="26">
        <v>630</v>
      </c>
      <c r="G673" s="29">
        <f>0.46+80/630</f>
        <v>0.5869841269841269</v>
      </c>
      <c r="H673" s="30">
        <f t="shared" si="26"/>
        <v>67.64</v>
      </c>
      <c r="I673" s="34"/>
    </row>
    <row r="674" spans="1:9" ht="15">
      <c r="A674" s="26">
        <v>396</v>
      </c>
      <c r="B674" s="26" t="s">
        <v>377</v>
      </c>
      <c r="C674" s="26" t="s">
        <v>440</v>
      </c>
      <c r="D674" s="26" t="s">
        <v>3</v>
      </c>
      <c r="E674" s="26">
        <v>1</v>
      </c>
      <c r="F674" s="26">
        <v>400</v>
      </c>
      <c r="G674" s="29">
        <v>0.69</v>
      </c>
      <c r="H674" s="30">
        <f t="shared" si="26"/>
        <v>3.8000000000000034</v>
      </c>
      <c r="I674" s="28"/>
    </row>
    <row r="675" spans="1:9" ht="15">
      <c r="A675" s="26"/>
      <c r="B675" s="26" t="s">
        <v>377</v>
      </c>
      <c r="C675" s="26"/>
      <c r="D675" s="26" t="s">
        <v>3</v>
      </c>
      <c r="E675" s="26">
        <v>2</v>
      </c>
      <c r="F675" s="26">
        <v>400</v>
      </c>
      <c r="G675" s="29">
        <v>0.8</v>
      </c>
      <c r="H675" s="30">
        <v>0</v>
      </c>
      <c r="I675" s="28"/>
    </row>
    <row r="676" spans="1:9" ht="15">
      <c r="A676" s="26">
        <v>397</v>
      </c>
      <c r="B676" s="26" t="s">
        <v>377</v>
      </c>
      <c r="C676" s="26" t="s">
        <v>342</v>
      </c>
      <c r="D676" s="26" t="s">
        <v>3</v>
      </c>
      <c r="E676" s="26">
        <v>1</v>
      </c>
      <c r="F676" s="26">
        <v>400</v>
      </c>
      <c r="G676" s="29">
        <f>0.36+50/400</f>
        <v>0.485</v>
      </c>
      <c r="H676" s="30">
        <f t="shared" si="26"/>
        <v>81.69999999999999</v>
      </c>
      <c r="I676" s="33" t="s">
        <v>518</v>
      </c>
    </row>
    <row r="677" spans="1:9" ht="15">
      <c r="A677" s="26"/>
      <c r="B677" s="26" t="s">
        <v>377</v>
      </c>
      <c r="C677" s="26"/>
      <c r="D677" s="26" t="s">
        <v>3</v>
      </c>
      <c r="E677" s="26">
        <v>2</v>
      </c>
      <c r="F677" s="26">
        <v>400</v>
      </c>
      <c r="G677" s="29">
        <v>0.4</v>
      </c>
      <c r="H677" s="30">
        <f t="shared" si="26"/>
        <v>113.99999999999997</v>
      </c>
      <c r="I677" s="34"/>
    </row>
    <row r="678" spans="1:9" ht="15">
      <c r="A678" s="26">
        <v>398</v>
      </c>
      <c r="B678" s="26" t="s">
        <v>377</v>
      </c>
      <c r="C678" s="26" t="s">
        <v>343</v>
      </c>
      <c r="D678" s="26" t="s">
        <v>3</v>
      </c>
      <c r="E678" s="26">
        <v>1</v>
      </c>
      <c r="F678" s="26">
        <v>400</v>
      </c>
      <c r="G678" s="29">
        <f>0.33+100/400</f>
        <v>0.5800000000000001</v>
      </c>
      <c r="H678" s="30">
        <f t="shared" si="26"/>
        <v>45.59999999999995</v>
      </c>
      <c r="I678" s="28"/>
    </row>
    <row r="679" spans="1:9" ht="15">
      <c r="A679" s="26">
        <v>399</v>
      </c>
      <c r="B679" s="26" t="s">
        <v>377</v>
      </c>
      <c r="C679" s="26" t="s">
        <v>441</v>
      </c>
      <c r="D679" s="26" t="s">
        <v>3</v>
      </c>
      <c r="E679" s="26">
        <v>1</v>
      </c>
      <c r="F679" s="26">
        <v>250</v>
      </c>
      <c r="G679" s="29">
        <v>0.76</v>
      </c>
      <c r="H679" s="30">
        <v>0</v>
      </c>
      <c r="I679" s="28"/>
    </row>
    <row r="680" spans="1:9" ht="15">
      <c r="A680" s="26">
        <v>400</v>
      </c>
      <c r="B680" s="26" t="s">
        <v>377</v>
      </c>
      <c r="C680" s="26" t="s">
        <v>442</v>
      </c>
      <c r="D680" s="26" t="s">
        <v>6</v>
      </c>
      <c r="E680" s="26">
        <v>1</v>
      </c>
      <c r="F680" s="26">
        <v>250</v>
      </c>
      <c r="G680" s="29">
        <v>0.91</v>
      </c>
      <c r="H680" s="30">
        <v>0</v>
      </c>
      <c r="I680" s="28"/>
    </row>
    <row r="681" spans="1:9" ht="15">
      <c r="A681" s="26">
        <v>401</v>
      </c>
      <c r="B681" s="26" t="s">
        <v>377</v>
      </c>
      <c r="C681" s="26" t="s">
        <v>443</v>
      </c>
      <c r="D681" s="26" t="s">
        <v>3</v>
      </c>
      <c r="E681" s="26">
        <v>1</v>
      </c>
      <c r="F681" s="26">
        <v>400</v>
      </c>
      <c r="G681" s="29">
        <v>0.92</v>
      </c>
      <c r="H681" s="30">
        <v>0</v>
      </c>
      <c r="I681" s="28"/>
    </row>
    <row r="682" spans="1:9" ht="15">
      <c r="A682" s="26">
        <v>402</v>
      </c>
      <c r="B682" s="26" t="s">
        <v>377</v>
      </c>
      <c r="C682" s="26" t="s">
        <v>344</v>
      </c>
      <c r="D682" s="26" t="s">
        <v>6</v>
      </c>
      <c r="E682" s="26">
        <v>1</v>
      </c>
      <c r="F682" s="26">
        <v>250</v>
      </c>
      <c r="G682" s="29">
        <v>0.42</v>
      </c>
      <c r="H682" s="30">
        <f t="shared" si="26"/>
        <v>66.49999999999999</v>
      </c>
      <c r="I682" s="28"/>
    </row>
    <row r="683" spans="1:9" ht="15">
      <c r="A683" s="26"/>
      <c r="B683" s="26" t="s">
        <v>377</v>
      </c>
      <c r="C683" s="26"/>
      <c r="D683" s="26" t="s">
        <v>6</v>
      </c>
      <c r="E683" s="26">
        <v>2</v>
      </c>
      <c r="F683" s="26">
        <v>250</v>
      </c>
      <c r="G683" s="29">
        <f>0.21+100/250</f>
        <v>0.61</v>
      </c>
      <c r="H683" s="30">
        <f t="shared" si="26"/>
        <v>21.374999999999993</v>
      </c>
      <c r="I683" s="28"/>
    </row>
    <row r="684" spans="1:9" ht="15">
      <c r="A684" s="26">
        <v>403</v>
      </c>
      <c r="B684" s="26" t="s">
        <v>377</v>
      </c>
      <c r="C684" s="26" t="s">
        <v>444</v>
      </c>
      <c r="D684" s="26" t="s">
        <v>3</v>
      </c>
      <c r="E684" s="26">
        <v>1</v>
      </c>
      <c r="F684" s="26">
        <v>400</v>
      </c>
      <c r="G684" s="29">
        <v>0.93</v>
      </c>
      <c r="H684" s="30">
        <v>0</v>
      </c>
      <c r="I684" s="28"/>
    </row>
    <row r="685" spans="1:9" ht="15">
      <c r="A685" s="26">
        <v>404</v>
      </c>
      <c r="B685" s="26" t="s">
        <v>377</v>
      </c>
      <c r="C685" s="26" t="s">
        <v>445</v>
      </c>
      <c r="D685" s="26" t="s">
        <v>3</v>
      </c>
      <c r="E685" s="26">
        <v>1</v>
      </c>
      <c r="F685" s="26">
        <v>630</v>
      </c>
      <c r="G685" s="29">
        <v>0.74</v>
      </c>
      <c r="H685" s="30">
        <v>0</v>
      </c>
      <c r="I685" s="28"/>
    </row>
    <row r="686" spans="1:9" ht="15">
      <c r="A686" s="26">
        <v>405</v>
      </c>
      <c r="B686" s="26" t="s">
        <v>377</v>
      </c>
      <c r="C686" s="26" t="s">
        <v>345</v>
      </c>
      <c r="D686" s="26" t="s">
        <v>3</v>
      </c>
      <c r="E686" s="26">
        <v>1</v>
      </c>
      <c r="F686" s="26">
        <v>630</v>
      </c>
      <c r="G686" s="29">
        <f>0.29+100/630</f>
        <v>0.4487301587301587</v>
      </c>
      <c r="H686" s="30">
        <f t="shared" si="26"/>
        <v>150.385</v>
      </c>
      <c r="I686" s="27" t="s">
        <v>518</v>
      </c>
    </row>
    <row r="687" spans="1:9" ht="15">
      <c r="A687" s="26">
        <v>406</v>
      </c>
      <c r="B687" s="26" t="s">
        <v>377</v>
      </c>
      <c r="C687" s="26" t="s">
        <v>346</v>
      </c>
      <c r="D687" s="26" t="s">
        <v>3</v>
      </c>
      <c r="E687" s="26">
        <v>1</v>
      </c>
      <c r="F687" s="26">
        <v>400</v>
      </c>
      <c r="G687" s="29">
        <v>0.5</v>
      </c>
      <c r="H687" s="30">
        <f t="shared" si="26"/>
        <v>75.99999999999997</v>
      </c>
      <c r="I687" s="28"/>
    </row>
    <row r="688" spans="1:9" ht="15">
      <c r="A688" s="26">
        <v>407</v>
      </c>
      <c r="B688" s="26" t="s">
        <v>377</v>
      </c>
      <c r="C688" s="26" t="s">
        <v>498</v>
      </c>
      <c r="D688" s="26" t="s">
        <v>6</v>
      </c>
      <c r="E688" s="26">
        <v>1</v>
      </c>
      <c r="F688" s="26">
        <v>250</v>
      </c>
      <c r="G688" s="29">
        <f>0.06+90/250</f>
        <v>0.42</v>
      </c>
      <c r="H688" s="30">
        <f t="shared" si="26"/>
        <v>66.49999999999999</v>
      </c>
      <c r="I688" s="28"/>
    </row>
    <row r="689" spans="1:9" ht="15">
      <c r="A689" s="26"/>
      <c r="B689" s="26" t="s">
        <v>377</v>
      </c>
      <c r="C689" s="26"/>
      <c r="D689" s="26" t="s">
        <v>6</v>
      </c>
      <c r="E689" s="26">
        <v>2</v>
      </c>
      <c r="F689" s="26">
        <v>250</v>
      </c>
      <c r="G689" s="29">
        <v>0.28</v>
      </c>
      <c r="H689" s="30">
        <f t="shared" si="26"/>
        <v>99.74999999999997</v>
      </c>
      <c r="I689" s="28"/>
    </row>
    <row r="690" spans="1:9" ht="15">
      <c r="A690" s="26">
        <v>408</v>
      </c>
      <c r="B690" s="26" t="s">
        <v>377</v>
      </c>
      <c r="C690" s="26" t="s">
        <v>446</v>
      </c>
      <c r="D690" s="26" t="s">
        <v>6</v>
      </c>
      <c r="E690" s="26">
        <v>1</v>
      </c>
      <c r="F690" s="26">
        <v>100</v>
      </c>
      <c r="G690" s="29">
        <f>0.21+20/100</f>
        <v>0.41000000000000003</v>
      </c>
      <c r="H690" s="30">
        <f t="shared" si="26"/>
        <v>27.54999999999999</v>
      </c>
      <c r="I690" s="28" t="s">
        <v>518</v>
      </c>
    </row>
    <row r="691" spans="1:9" ht="15">
      <c r="A691" s="26">
        <v>409</v>
      </c>
      <c r="B691" s="26" t="s">
        <v>377</v>
      </c>
      <c r="C691" s="26" t="s">
        <v>447</v>
      </c>
      <c r="D691" s="26" t="s">
        <v>3</v>
      </c>
      <c r="E691" s="26">
        <v>1</v>
      </c>
      <c r="F691" s="26">
        <v>630</v>
      </c>
      <c r="G691" s="29">
        <v>0.63</v>
      </c>
      <c r="H691" s="30">
        <f t="shared" si="26"/>
        <v>41.89499999999997</v>
      </c>
      <c r="I691" s="28"/>
    </row>
    <row r="692" spans="1:9" ht="15">
      <c r="A692" s="26">
        <v>410</v>
      </c>
      <c r="B692" s="26" t="s">
        <v>377</v>
      </c>
      <c r="C692" s="26" t="s">
        <v>448</v>
      </c>
      <c r="D692" s="26" t="s">
        <v>6</v>
      </c>
      <c r="E692" s="26">
        <v>1</v>
      </c>
      <c r="F692" s="26">
        <v>400</v>
      </c>
      <c r="G692" s="29">
        <f>0.49+40/400</f>
        <v>0.59</v>
      </c>
      <c r="H692" s="30">
        <f t="shared" si="26"/>
        <v>41.79999999999999</v>
      </c>
      <c r="I692" s="28"/>
    </row>
    <row r="693" spans="1:9" ht="15">
      <c r="A693" s="26">
        <v>411</v>
      </c>
      <c r="B693" s="26" t="s">
        <v>377</v>
      </c>
      <c r="C693" s="26" t="s">
        <v>449</v>
      </c>
      <c r="D693" s="26" t="s">
        <v>6</v>
      </c>
      <c r="E693" s="26">
        <v>1</v>
      </c>
      <c r="F693" s="26">
        <v>400</v>
      </c>
      <c r="G693" s="29">
        <f>0.19+160/400</f>
        <v>0.5900000000000001</v>
      </c>
      <c r="H693" s="30">
        <f t="shared" si="26"/>
        <v>41.79999999999995</v>
      </c>
      <c r="I693" s="28"/>
    </row>
    <row r="694" spans="1:9" ht="15">
      <c r="A694" s="26">
        <v>412</v>
      </c>
      <c r="B694" s="26" t="s">
        <v>377</v>
      </c>
      <c r="C694" s="26" t="s">
        <v>450</v>
      </c>
      <c r="D694" s="26" t="s">
        <v>6</v>
      </c>
      <c r="E694" s="26">
        <v>1</v>
      </c>
      <c r="F694" s="26">
        <v>400</v>
      </c>
      <c r="G694" s="29">
        <f>0.8+15/400</f>
        <v>0.8375</v>
      </c>
      <c r="H694" s="30">
        <v>0</v>
      </c>
      <c r="I694" s="28"/>
    </row>
    <row r="695" spans="1:9" ht="15">
      <c r="A695" s="26">
        <v>413</v>
      </c>
      <c r="B695" s="26" t="s">
        <v>377</v>
      </c>
      <c r="C695" s="26" t="s">
        <v>347</v>
      </c>
      <c r="D695" s="26" t="s">
        <v>3</v>
      </c>
      <c r="E695" s="26">
        <v>1</v>
      </c>
      <c r="F695" s="26">
        <v>400</v>
      </c>
      <c r="G695" s="29">
        <f>0.34+50/400</f>
        <v>0.465</v>
      </c>
      <c r="H695" s="30">
        <f t="shared" si="26"/>
        <v>89.29999999999997</v>
      </c>
      <c r="I695" s="28"/>
    </row>
    <row r="696" spans="1:9" ht="15">
      <c r="A696" s="26"/>
      <c r="B696" s="26" t="s">
        <v>377</v>
      </c>
      <c r="C696" s="26"/>
      <c r="D696" s="26" t="s">
        <v>3</v>
      </c>
      <c r="E696" s="26">
        <v>2</v>
      </c>
      <c r="F696" s="26">
        <v>400</v>
      </c>
      <c r="G696" s="29">
        <f>0.29+150/400</f>
        <v>0.665</v>
      </c>
      <c r="H696" s="30">
        <f t="shared" si="26"/>
        <v>13.29999999999997</v>
      </c>
      <c r="I696" s="28"/>
    </row>
    <row r="697" spans="1:9" ht="15">
      <c r="A697" s="26">
        <v>414</v>
      </c>
      <c r="B697" s="26" t="s">
        <v>377</v>
      </c>
      <c r="C697" s="26" t="s">
        <v>451</v>
      </c>
      <c r="D697" s="26" t="s">
        <v>6</v>
      </c>
      <c r="E697" s="26">
        <v>1</v>
      </c>
      <c r="F697" s="26">
        <v>250</v>
      </c>
      <c r="G697" s="29">
        <v>0.9</v>
      </c>
      <c r="H697" s="30">
        <v>0</v>
      </c>
      <c r="I697" s="27"/>
    </row>
    <row r="698" spans="1:9" ht="15">
      <c r="A698" s="26"/>
      <c r="B698" s="26" t="s">
        <v>377</v>
      </c>
      <c r="C698" s="26"/>
      <c r="D698" s="26" t="s">
        <v>6</v>
      </c>
      <c r="E698" s="26">
        <v>2</v>
      </c>
      <c r="F698" s="26">
        <v>250</v>
      </c>
      <c r="G698" s="35"/>
      <c r="H698" s="36"/>
      <c r="I698" s="27" t="s">
        <v>519</v>
      </c>
    </row>
    <row r="699" spans="1:9" ht="15">
      <c r="A699" s="26">
        <v>415</v>
      </c>
      <c r="B699" s="26" t="s">
        <v>377</v>
      </c>
      <c r="C699" s="26" t="s">
        <v>452</v>
      </c>
      <c r="D699" s="26" t="s">
        <v>6</v>
      </c>
      <c r="E699" s="26">
        <v>1</v>
      </c>
      <c r="F699" s="26">
        <v>630</v>
      </c>
      <c r="G699" s="29">
        <f>0.6+150/630</f>
        <v>0.838095238095238</v>
      </c>
      <c r="H699" s="30">
        <v>0</v>
      </c>
      <c r="I699" s="28"/>
    </row>
    <row r="700" spans="1:9" ht="15">
      <c r="A700" s="26"/>
      <c r="B700" s="26" t="s">
        <v>377</v>
      </c>
      <c r="C700" s="26"/>
      <c r="D700" s="26" t="s">
        <v>6</v>
      </c>
      <c r="E700" s="26">
        <v>2</v>
      </c>
      <c r="F700" s="26">
        <v>630</v>
      </c>
      <c r="G700" s="29">
        <f>0.6+150/630</f>
        <v>0.838095238095238</v>
      </c>
      <c r="H700" s="30">
        <v>0</v>
      </c>
      <c r="I700" s="28"/>
    </row>
    <row r="701" spans="1:9" ht="15">
      <c r="A701" s="26">
        <v>416</v>
      </c>
      <c r="B701" s="26" t="s">
        <v>377</v>
      </c>
      <c r="C701" s="26" t="s">
        <v>348</v>
      </c>
      <c r="D701" s="26" t="s">
        <v>6</v>
      </c>
      <c r="E701" s="26">
        <v>1</v>
      </c>
      <c r="F701" s="26">
        <v>630</v>
      </c>
      <c r="G701" s="29">
        <v>0.55</v>
      </c>
      <c r="H701" s="30">
        <f aca="true" t="shared" si="27" ref="H701:H760">0.95*(0.7-G701)*F701</f>
        <v>89.77499999999993</v>
      </c>
      <c r="I701" s="28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630</v>
      </c>
      <c r="G702" s="29">
        <v>0.55</v>
      </c>
      <c r="H702" s="30">
        <f t="shared" si="27"/>
        <v>89.77499999999993</v>
      </c>
      <c r="I702" s="28"/>
    </row>
    <row r="703" spans="1:9" ht="15">
      <c r="A703" s="26">
        <v>417</v>
      </c>
      <c r="B703" s="26" t="s">
        <v>377</v>
      </c>
      <c r="C703" s="26" t="s">
        <v>453</v>
      </c>
      <c r="D703" s="26" t="s">
        <v>6</v>
      </c>
      <c r="E703" s="26">
        <v>1</v>
      </c>
      <c r="F703" s="26">
        <v>250</v>
      </c>
      <c r="G703" s="29">
        <v>0.32</v>
      </c>
      <c r="H703" s="30">
        <f t="shared" si="27"/>
        <v>90.24999999999999</v>
      </c>
      <c r="I703" s="28" t="s">
        <v>519</v>
      </c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250</v>
      </c>
      <c r="G704" s="29">
        <v>0.32</v>
      </c>
      <c r="H704" s="30">
        <f t="shared" si="27"/>
        <v>90.24999999999999</v>
      </c>
      <c r="I704" s="28"/>
    </row>
    <row r="705" spans="1:9" ht="15">
      <c r="A705" s="26">
        <v>418</v>
      </c>
      <c r="B705" s="26" t="s">
        <v>377</v>
      </c>
      <c r="C705" s="26" t="s">
        <v>454</v>
      </c>
      <c r="D705" s="26" t="s">
        <v>3</v>
      </c>
      <c r="E705" s="26">
        <v>1</v>
      </c>
      <c r="F705" s="26">
        <v>400</v>
      </c>
      <c r="G705" s="29">
        <v>0.4</v>
      </c>
      <c r="H705" s="30">
        <f t="shared" si="27"/>
        <v>113.99999999999997</v>
      </c>
      <c r="I705" s="28"/>
    </row>
    <row r="706" spans="1:9" ht="15">
      <c r="A706" s="26"/>
      <c r="B706" s="26" t="s">
        <v>377</v>
      </c>
      <c r="C706" s="26"/>
      <c r="D706" s="26" t="s">
        <v>3</v>
      </c>
      <c r="E706" s="26">
        <v>2</v>
      </c>
      <c r="F706" s="26">
        <v>400</v>
      </c>
      <c r="G706" s="29">
        <v>0.45</v>
      </c>
      <c r="H706" s="30">
        <f t="shared" si="27"/>
        <v>94.99999999999997</v>
      </c>
      <c r="I706" s="28"/>
    </row>
    <row r="707" spans="1:9" ht="15">
      <c r="A707" s="26">
        <v>419</v>
      </c>
      <c r="B707" s="26" t="s">
        <v>377</v>
      </c>
      <c r="C707" s="26" t="s">
        <v>455</v>
      </c>
      <c r="D707" s="26" t="s">
        <v>3</v>
      </c>
      <c r="E707" s="26">
        <v>1</v>
      </c>
      <c r="F707" s="26">
        <v>250</v>
      </c>
      <c r="G707" s="29">
        <v>0.45</v>
      </c>
      <c r="H707" s="30">
        <f t="shared" si="27"/>
        <v>59.374999999999986</v>
      </c>
      <c r="I707" s="28"/>
    </row>
    <row r="708" spans="1:9" ht="15">
      <c r="A708" s="26">
        <v>420</v>
      </c>
      <c r="B708" s="26" t="s">
        <v>377</v>
      </c>
      <c r="C708" s="26" t="s">
        <v>349</v>
      </c>
      <c r="D708" s="26" t="s">
        <v>3</v>
      </c>
      <c r="E708" s="26">
        <v>1</v>
      </c>
      <c r="F708" s="26">
        <v>400</v>
      </c>
      <c r="G708" s="29">
        <f>0.66+24/400</f>
        <v>0.72</v>
      </c>
      <c r="H708" s="30">
        <v>0</v>
      </c>
      <c r="I708" s="28"/>
    </row>
    <row r="709" spans="1:9" ht="15">
      <c r="A709" s="26"/>
      <c r="B709" s="26" t="s">
        <v>377</v>
      </c>
      <c r="C709" s="26"/>
      <c r="D709" s="26" t="s">
        <v>3</v>
      </c>
      <c r="E709" s="26">
        <v>2</v>
      </c>
      <c r="F709" s="26">
        <v>400</v>
      </c>
      <c r="G709" s="29">
        <f>0.03+250/400+12/400</f>
        <v>0.685</v>
      </c>
      <c r="H709" s="30">
        <f t="shared" si="27"/>
        <v>5.699999999999963</v>
      </c>
      <c r="I709" s="28"/>
    </row>
    <row r="710" spans="1:9" ht="15">
      <c r="A710" s="26">
        <v>421</v>
      </c>
      <c r="B710" s="26" t="s">
        <v>377</v>
      </c>
      <c r="C710" s="26" t="s">
        <v>456</v>
      </c>
      <c r="D710" s="26" t="s">
        <v>6</v>
      </c>
      <c r="E710" s="26">
        <v>1</v>
      </c>
      <c r="F710" s="26">
        <v>400</v>
      </c>
      <c r="G710" s="29">
        <v>1</v>
      </c>
      <c r="H710" s="30">
        <v>0</v>
      </c>
      <c r="I710" s="28"/>
    </row>
    <row r="711" spans="1:9" ht="15">
      <c r="A711" s="26"/>
      <c r="B711" s="26" t="s">
        <v>377</v>
      </c>
      <c r="C711" s="26"/>
      <c r="D711" s="26" t="s">
        <v>6</v>
      </c>
      <c r="E711" s="26">
        <v>2</v>
      </c>
      <c r="F711" s="26">
        <v>400</v>
      </c>
      <c r="G711" s="29">
        <v>1</v>
      </c>
      <c r="H711" s="30">
        <v>0</v>
      </c>
      <c r="I711" s="28"/>
    </row>
    <row r="712" spans="1:9" ht="15">
      <c r="A712" s="26">
        <v>422</v>
      </c>
      <c r="B712" s="26" t="s">
        <v>377</v>
      </c>
      <c r="C712" s="26" t="s">
        <v>457</v>
      </c>
      <c r="D712" s="26" t="s">
        <v>3</v>
      </c>
      <c r="E712" s="26">
        <v>1</v>
      </c>
      <c r="F712" s="26">
        <v>630</v>
      </c>
      <c r="G712" s="29">
        <v>0.57</v>
      </c>
      <c r="H712" s="30">
        <f t="shared" si="27"/>
        <v>77.80499999999999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630</v>
      </c>
      <c r="G713" s="29">
        <f>0.37+150/630</f>
        <v>0.608095238095238</v>
      </c>
      <c r="H713" s="30">
        <f t="shared" si="27"/>
        <v>55.00500000000002</v>
      </c>
      <c r="I713" s="28"/>
    </row>
    <row r="714" spans="1:9" ht="15">
      <c r="A714" s="26">
        <v>423</v>
      </c>
      <c r="B714" s="26" t="s">
        <v>377</v>
      </c>
      <c r="C714" s="26" t="s">
        <v>350</v>
      </c>
      <c r="D714" s="26" t="s">
        <v>6</v>
      </c>
      <c r="E714" s="26">
        <v>1</v>
      </c>
      <c r="F714" s="26">
        <v>250</v>
      </c>
      <c r="G714" s="29">
        <v>0.55</v>
      </c>
      <c r="H714" s="30">
        <f t="shared" si="27"/>
        <v>35.62499999999998</v>
      </c>
      <c r="I714" s="28"/>
    </row>
    <row r="715" spans="1:9" ht="15">
      <c r="A715" s="26">
        <v>424</v>
      </c>
      <c r="B715" s="26" t="s">
        <v>377</v>
      </c>
      <c r="C715" s="26" t="s">
        <v>351</v>
      </c>
      <c r="D715" s="26" t="s">
        <v>6</v>
      </c>
      <c r="E715" s="26">
        <v>1</v>
      </c>
      <c r="F715" s="26">
        <v>1000</v>
      </c>
      <c r="G715" s="29">
        <v>0.7</v>
      </c>
      <c r="H715" s="30">
        <f t="shared" si="27"/>
        <v>0</v>
      </c>
      <c r="I715" s="28"/>
    </row>
    <row r="716" spans="1:9" ht="15">
      <c r="A716" s="26">
        <v>425</v>
      </c>
      <c r="B716" s="26" t="s">
        <v>377</v>
      </c>
      <c r="C716" s="26" t="s">
        <v>352</v>
      </c>
      <c r="D716" s="26" t="s">
        <v>6</v>
      </c>
      <c r="E716" s="26">
        <v>1</v>
      </c>
      <c r="F716" s="26">
        <v>400</v>
      </c>
      <c r="G716" s="29">
        <f>0.26+100/400</f>
        <v>0.51</v>
      </c>
      <c r="H716" s="30">
        <f t="shared" si="27"/>
        <v>72.19999999999997</v>
      </c>
      <c r="I716" s="28"/>
    </row>
    <row r="717" spans="1:9" ht="15">
      <c r="A717" s="26"/>
      <c r="B717" s="26" t="s">
        <v>377</v>
      </c>
      <c r="C717" s="26"/>
      <c r="D717" s="26" t="s">
        <v>6</v>
      </c>
      <c r="E717" s="26">
        <v>2</v>
      </c>
      <c r="F717" s="26">
        <v>400</v>
      </c>
      <c r="G717" s="29">
        <f>0.02+120/400</f>
        <v>0.32</v>
      </c>
      <c r="H717" s="30">
        <f t="shared" si="27"/>
        <v>144.39999999999998</v>
      </c>
      <c r="I717" s="28"/>
    </row>
    <row r="718" spans="1:9" ht="15">
      <c r="A718" s="26">
        <v>426</v>
      </c>
      <c r="B718" s="26" t="s">
        <v>377</v>
      </c>
      <c r="C718" s="26" t="s">
        <v>458</v>
      </c>
      <c r="D718" s="26" t="s">
        <v>3</v>
      </c>
      <c r="E718" s="26">
        <v>1</v>
      </c>
      <c r="F718" s="26">
        <v>1000</v>
      </c>
      <c r="G718" s="29">
        <v>0.7</v>
      </c>
      <c r="H718" s="30">
        <f t="shared" si="27"/>
        <v>0</v>
      </c>
      <c r="I718" s="28"/>
    </row>
    <row r="719" spans="1:9" ht="15">
      <c r="A719" s="26"/>
      <c r="B719" s="26" t="s">
        <v>377</v>
      </c>
      <c r="C719" s="26"/>
      <c r="D719" s="26" t="s">
        <v>3</v>
      </c>
      <c r="E719" s="26">
        <v>2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427</v>
      </c>
      <c r="B720" s="26" t="s">
        <v>377</v>
      </c>
      <c r="C720" s="26" t="s">
        <v>459</v>
      </c>
      <c r="D720" s="26" t="s">
        <v>3</v>
      </c>
      <c r="E720" s="26">
        <v>1</v>
      </c>
      <c r="F720" s="26">
        <v>1000</v>
      </c>
      <c r="G720" s="29">
        <v>0.7</v>
      </c>
      <c r="H720" s="30">
        <f t="shared" si="27"/>
        <v>0</v>
      </c>
      <c r="I720" s="28"/>
    </row>
    <row r="721" spans="1:9" ht="15">
      <c r="A721" s="26"/>
      <c r="B721" s="26" t="s">
        <v>377</v>
      </c>
      <c r="C721" s="26"/>
      <c r="D721" s="26" t="s">
        <v>3</v>
      </c>
      <c r="E721" s="26">
        <v>2</v>
      </c>
      <c r="F721" s="26">
        <v>1000</v>
      </c>
      <c r="G721" s="29">
        <v>0.7</v>
      </c>
      <c r="H721" s="30">
        <f t="shared" si="27"/>
        <v>0</v>
      </c>
      <c r="I721" s="28"/>
    </row>
    <row r="722" spans="1:9" ht="15">
      <c r="A722" s="26">
        <v>428</v>
      </c>
      <c r="B722" s="26" t="s">
        <v>377</v>
      </c>
      <c r="C722" s="26" t="s">
        <v>460</v>
      </c>
      <c r="D722" s="26" t="s">
        <v>3</v>
      </c>
      <c r="E722" s="26">
        <v>1</v>
      </c>
      <c r="F722" s="26">
        <v>250</v>
      </c>
      <c r="G722" s="29">
        <v>0.6</v>
      </c>
      <c r="H722" s="30">
        <f t="shared" si="27"/>
        <v>23.749999999999993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250</v>
      </c>
      <c r="G723" s="29">
        <v>0.6</v>
      </c>
      <c r="H723" s="30">
        <f t="shared" si="27"/>
        <v>23.749999999999993</v>
      </c>
      <c r="I723" s="28"/>
    </row>
    <row r="724" spans="1:9" ht="15">
      <c r="A724" s="26">
        <v>429</v>
      </c>
      <c r="B724" s="26" t="s">
        <v>377</v>
      </c>
      <c r="C724" s="26" t="s">
        <v>461</v>
      </c>
      <c r="D724" s="26" t="s">
        <v>3</v>
      </c>
      <c r="E724" s="26">
        <v>1</v>
      </c>
      <c r="F724" s="26">
        <v>250</v>
      </c>
      <c r="G724" s="29">
        <v>0.5</v>
      </c>
      <c r="H724" s="30">
        <f t="shared" si="27"/>
        <v>47.499999999999986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250</v>
      </c>
      <c r="G725" s="29">
        <v>0.5</v>
      </c>
      <c r="H725" s="30">
        <f t="shared" si="27"/>
        <v>47.499999999999986</v>
      </c>
      <c r="I725" s="28"/>
    </row>
    <row r="726" spans="1:9" ht="15">
      <c r="A726" s="26">
        <v>430</v>
      </c>
      <c r="B726" s="26" t="s">
        <v>377</v>
      </c>
      <c r="C726" s="26" t="s">
        <v>462</v>
      </c>
      <c r="D726" s="26" t="s">
        <v>3</v>
      </c>
      <c r="E726" s="26">
        <v>1</v>
      </c>
      <c r="F726" s="26">
        <v>400</v>
      </c>
      <c r="G726" s="29">
        <f>0.46+125/400</f>
        <v>0.7725</v>
      </c>
      <c r="H726" s="30">
        <v>0</v>
      </c>
      <c r="I726" s="28"/>
    </row>
    <row r="727" spans="1:9" ht="15">
      <c r="A727" s="26">
        <v>431</v>
      </c>
      <c r="B727" s="26" t="s">
        <v>377</v>
      </c>
      <c r="C727" s="26" t="s">
        <v>463</v>
      </c>
      <c r="D727" s="26" t="s">
        <v>3</v>
      </c>
      <c r="E727" s="26">
        <v>1</v>
      </c>
      <c r="F727" s="26">
        <v>400</v>
      </c>
      <c r="G727" s="29">
        <v>0.5</v>
      </c>
      <c r="H727" s="30">
        <f t="shared" si="27"/>
        <v>75.99999999999997</v>
      </c>
      <c r="I727" s="28"/>
    </row>
    <row r="728" spans="1:9" ht="15">
      <c r="A728" s="26"/>
      <c r="B728" s="26" t="s">
        <v>377</v>
      </c>
      <c r="C728" s="26"/>
      <c r="D728" s="26" t="s">
        <v>3</v>
      </c>
      <c r="E728" s="26">
        <v>2</v>
      </c>
      <c r="F728" s="26">
        <v>400</v>
      </c>
      <c r="G728" s="29">
        <v>0.5</v>
      </c>
      <c r="H728" s="30">
        <f t="shared" si="27"/>
        <v>75.99999999999997</v>
      </c>
      <c r="I728" s="28"/>
    </row>
    <row r="729" spans="1:9" ht="15">
      <c r="A729" s="26">
        <v>432</v>
      </c>
      <c r="B729" s="26" t="s">
        <v>377</v>
      </c>
      <c r="C729" s="26" t="s">
        <v>464</v>
      </c>
      <c r="D729" s="26" t="s">
        <v>3</v>
      </c>
      <c r="E729" s="26">
        <v>1</v>
      </c>
      <c r="F729" s="26">
        <v>630</v>
      </c>
      <c r="G729" s="29">
        <f>0.18+180/630</f>
        <v>0.4657142857142857</v>
      </c>
      <c r="H729" s="30">
        <f t="shared" si="27"/>
        <v>140.21999999999997</v>
      </c>
      <c r="I729" s="28"/>
    </row>
    <row r="730" spans="1:9" ht="15">
      <c r="A730" s="26"/>
      <c r="B730" s="26" t="s">
        <v>377</v>
      </c>
      <c r="C730" s="26"/>
      <c r="D730" s="26" t="s">
        <v>3</v>
      </c>
      <c r="E730" s="26">
        <v>2</v>
      </c>
      <c r="F730" s="26">
        <v>630</v>
      </c>
      <c r="G730" s="29">
        <f>0.22+180/630</f>
        <v>0.5057142857142857</v>
      </c>
      <c r="H730" s="30">
        <f t="shared" si="27"/>
        <v>116.27999999999999</v>
      </c>
      <c r="I730" s="28"/>
    </row>
    <row r="731" spans="1:9" ht="15">
      <c r="A731" s="26">
        <v>433</v>
      </c>
      <c r="B731" s="26" t="s">
        <v>377</v>
      </c>
      <c r="C731" s="26" t="s">
        <v>465</v>
      </c>
      <c r="D731" s="26" t="s">
        <v>3</v>
      </c>
      <c r="E731" s="26">
        <v>1</v>
      </c>
      <c r="F731" s="26">
        <v>250</v>
      </c>
      <c r="G731" s="29">
        <v>0.6</v>
      </c>
      <c r="H731" s="30">
        <f t="shared" si="27"/>
        <v>23.749999999999993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250</v>
      </c>
      <c r="G732" s="29">
        <v>0.48</v>
      </c>
      <c r="H732" s="30">
        <f t="shared" si="27"/>
        <v>52.24999999999999</v>
      </c>
      <c r="I732" s="28"/>
    </row>
    <row r="733" spans="1:9" ht="15">
      <c r="A733" s="26">
        <v>434</v>
      </c>
      <c r="B733" s="26" t="s">
        <v>377</v>
      </c>
      <c r="C733" s="26" t="s">
        <v>466</v>
      </c>
      <c r="D733" s="26" t="s">
        <v>3</v>
      </c>
      <c r="E733" s="26">
        <v>1</v>
      </c>
      <c r="F733" s="26">
        <v>250</v>
      </c>
      <c r="G733" s="29">
        <v>0.7</v>
      </c>
      <c r="H733" s="30">
        <f t="shared" si="27"/>
        <v>0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250</v>
      </c>
      <c r="G734" s="29">
        <v>0.7</v>
      </c>
      <c r="H734" s="30">
        <f t="shared" si="27"/>
        <v>0</v>
      </c>
      <c r="I734" s="28"/>
    </row>
    <row r="735" spans="1:9" ht="15">
      <c r="A735" s="26">
        <v>435</v>
      </c>
      <c r="B735" s="26" t="s">
        <v>377</v>
      </c>
      <c r="C735" s="26" t="s">
        <v>467</v>
      </c>
      <c r="D735" s="26" t="s">
        <v>3</v>
      </c>
      <c r="E735" s="26">
        <v>1</v>
      </c>
      <c r="F735" s="26">
        <v>250</v>
      </c>
      <c r="G735" s="29">
        <v>0.7</v>
      </c>
      <c r="H735" s="30">
        <f t="shared" si="27"/>
        <v>0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0.7</v>
      </c>
      <c r="H736" s="30">
        <v>0</v>
      </c>
      <c r="I736" s="28"/>
    </row>
    <row r="737" spans="1:9" ht="15">
      <c r="A737" s="26">
        <v>436</v>
      </c>
      <c r="B737" s="26" t="s">
        <v>377</v>
      </c>
      <c r="C737" s="26" t="s">
        <v>379</v>
      </c>
      <c r="D737" s="26" t="s">
        <v>3</v>
      </c>
      <c r="E737" s="26">
        <v>1</v>
      </c>
      <c r="F737" s="26">
        <v>250</v>
      </c>
      <c r="G737" s="29">
        <v>0.53</v>
      </c>
      <c r="H737" s="30">
        <f t="shared" si="27"/>
        <v>40.37499999999998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0.34</v>
      </c>
      <c r="H738" s="30">
        <f t="shared" si="27"/>
        <v>85.49999999999999</v>
      </c>
      <c r="I738" s="28"/>
    </row>
    <row r="739" spans="1:9" ht="15">
      <c r="A739" s="26">
        <v>437</v>
      </c>
      <c r="B739" s="26" t="s">
        <v>377</v>
      </c>
      <c r="C739" s="26" t="s">
        <v>468</v>
      </c>
      <c r="D739" s="26" t="s">
        <v>3</v>
      </c>
      <c r="E739" s="26">
        <v>1</v>
      </c>
      <c r="F739" s="26">
        <v>630</v>
      </c>
      <c r="G739" s="29">
        <v>0.57</v>
      </c>
      <c r="H739" s="30">
        <f t="shared" si="27"/>
        <v>77.80499999999999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630</v>
      </c>
      <c r="G740" s="29">
        <v>0.6</v>
      </c>
      <c r="H740" s="30">
        <f t="shared" si="27"/>
        <v>59.84999999999998</v>
      </c>
      <c r="I740" s="28"/>
    </row>
    <row r="741" spans="1:9" ht="15">
      <c r="A741" s="26">
        <v>438</v>
      </c>
      <c r="B741" s="26" t="s">
        <v>377</v>
      </c>
      <c r="C741" s="26" t="s">
        <v>499</v>
      </c>
      <c r="D741" s="26" t="s">
        <v>6</v>
      </c>
      <c r="E741" s="26">
        <v>1</v>
      </c>
      <c r="F741" s="26">
        <v>630</v>
      </c>
      <c r="G741" s="29">
        <f>600/630</f>
        <v>0.9523809523809523</v>
      </c>
      <c r="H741" s="30">
        <v>0</v>
      </c>
      <c r="I741" s="28"/>
    </row>
    <row r="742" spans="1:9" ht="15">
      <c r="A742" s="26">
        <v>439</v>
      </c>
      <c r="B742" s="26" t="s">
        <v>377</v>
      </c>
      <c r="C742" s="26" t="s">
        <v>380</v>
      </c>
      <c r="D742" s="26" t="s">
        <v>6</v>
      </c>
      <c r="E742" s="26">
        <v>1</v>
      </c>
      <c r="F742" s="26">
        <v>250</v>
      </c>
      <c r="G742" s="29">
        <v>0.6</v>
      </c>
      <c r="H742" s="30">
        <f t="shared" si="27"/>
        <v>23.749999999999993</v>
      </c>
      <c r="I742" s="28"/>
    </row>
    <row r="743" spans="1:9" ht="15">
      <c r="A743" s="26">
        <v>440</v>
      </c>
      <c r="B743" s="26" t="s">
        <v>377</v>
      </c>
      <c r="C743" s="26" t="s">
        <v>539</v>
      </c>
      <c r="D743" s="26" t="s">
        <v>3</v>
      </c>
      <c r="E743" s="26">
        <v>1</v>
      </c>
      <c r="F743" s="26">
        <v>400</v>
      </c>
      <c r="G743" s="29">
        <v>0.7</v>
      </c>
      <c r="H743" s="30">
        <f t="shared" si="27"/>
        <v>0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400</v>
      </c>
      <c r="G744" s="29">
        <v>0.7</v>
      </c>
      <c r="H744" s="30">
        <f t="shared" si="27"/>
        <v>0</v>
      </c>
      <c r="I744" s="28"/>
    </row>
    <row r="745" spans="1:9" ht="15">
      <c r="A745" s="26">
        <v>441</v>
      </c>
      <c r="B745" s="26" t="s">
        <v>377</v>
      </c>
      <c r="C745" s="26" t="s">
        <v>381</v>
      </c>
      <c r="D745" s="26" t="s">
        <v>6</v>
      </c>
      <c r="E745" s="26">
        <v>1</v>
      </c>
      <c r="F745" s="26">
        <v>630</v>
      </c>
      <c r="G745" s="29">
        <v>0.7</v>
      </c>
      <c r="H745" s="30">
        <f t="shared" si="27"/>
        <v>0</v>
      </c>
      <c r="I745" s="28"/>
    </row>
    <row r="746" spans="1:9" ht="15">
      <c r="A746" s="26"/>
      <c r="B746" s="26" t="s">
        <v>377</v>
      </c>
      <c r="C746" s="26"/>
      <c r="D746" s="26" t="s">
        <v>6</v>
      </c>
      <c r="E746" s="26">
        <v>2</v>
      </c>
      <c r="F746" s="26">
        <v>560</v>
      </c>
      <c r="G746" s="29">
        <v>0.7</v>
      </c>
      <c r="H746" s="30">
        <f t="shared" si="27"/>
        <v>0</v>
      </c>
      <c r="I746" s="28"/>
    </row>
    <row r="747" spans="1:9" ht="15">
      <c r="A747" s="26">
        <v>442</v>
      </c>
      <c r="B747" s="26" t="s">
        <v>377</v>
      </c>
      <c r="C747" s="26" t="s">
        <v>382</v>
      </c>
      <c r="D747" s="26" t="s">
        <v>6</v>
      </c>
      <c r="E747" s="26">
        <v>1</v>
      </c>
      <c r="F747" s="26">
        <v>630</v>
      </c>
      <c r="G747" s="29">
        <v>0.7</v>
      </c>
      <c r="H747" s="30">
        <f t="shared" si="27"/>
        <v>0</v>
      </c>
      <c r="I747" s="28"/>
    </row>
    <row r="748" spans="1:9" ht="15">
      <c r="A748" s="26">
        <v>443</v>
      </c>
      <c r="B748" s="26" t="s">
        <v>377</v>
      </c>
      <c r="C748" s="26" t="s">
        <v>383</v>
      </c>
      <c r="D748" s="26" t="s">
        <v>6</v>
      </c>
      <c r="E748" s="26">
        <v>1</v>
      </c>
      <c r="F748" s="26">
        <v>630</v>
      </c>
      <c r="G748" s="29">
        <v>0.7</v>
      </c>
      <c r="H748" s="30">
        <f t="shared" si="27"/>
        <v>0</v>
      </c>
      <c r="I748" s="28"/>
    </row>
    <row r="749" spans="1:9" ht="15">
      <c r="A749" s="26"/>
      <c r="B749" s="26" t="s">
        <v>377</v>
      </c>
      <c r="C749" s="26"/>
      <c r="D749" s="26" t="s">
        <v>6</v>
      </c>
      <c r="E749" s="26">
        <v>2</v>
      </c>
      <c r="F749" s="26">
        <v>560</v>
      </c>
      <c r="G749" s="29">
        <v>0.7</v>
      </c>
      <c r="H749" s="30">
        <f t="shared" si="27"/>
        <v>0</v>
      </c>
      <c r="I749" s="28"/>
    </row>
    <row r="750" spans="1:9" ht="15">
      <c r="A750" s="26">
        <v>444</v>
      </c>
      <c r="B750" s="26" t="s">
        <v>377</v>
      </c>
      <c r="C750" s="26" t="s">
        <v>384</v>
      </c>
      <c r="D750" s="26" t="s">
        <v>6</v>
      </c>
      <c r="E750" s="26">
        <v>1</v>
      </c>
      <c r="F750" s="26">
        <v>1000</v>
      </c>
      <c r="G750" s="29">
        <v>0.7</v>
      </c>
      <c r="H750" s="30">
        <f t="shared" si="27"/>
        <v>0</v>
      </c>
      <c r="I750" s="28"/>
    </row>
    <row r="751" spans="1:9" ht="15">
      <c r="A751" s="26"/>
      <c r="B751" s="26" t="s">
        <v>377</v>
      </c>
      <c r="C751" s="26"/>
      <c r="D751" s="26" t="s">
        <v>6</v>
      </c>
      <c r="E751" s="26">
        <v>2</v>
      </c>
      <c r="F751" s="26">
        <v>1000</v>
      </c>
      <c r="G751" s="29">
        <v>0.7</v>
      </c>
      <c r="H751" s="30">
        <f t="shared" si="27"/>
        <v>0</v>
      </c>
      <c r="I751" s="28"/>
    </row>
    <row r="752" spans="1:9" ht="15">
      <c r="A752" s="26">
        <v>445</v>
      </c>
      <c r="B752" s="26" t="s">
        <v>377</v>
      </c>
      <c r="C752" s="26" t="s">
        <v>500</v>
      </c>
      <c r="D752" s="26" t="s">
        <v>6</v>
      </c>
      <c r="E752" s="26">
        <v>1</v>
      </c>
      <c r="F752" s="26">
        <v>400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 t="s">
        <v>540</v>
      </c>
      <c r="D753" s="26" t="s">
        <v>3</v>
      </c>
      <c r="E753" s="26">
        <v>1</v>
      </c>
      <c r="F753" s="26">
        <v>250</v>
      </c>
      <c r="G753" s="29">
        <v>0.7</v>
      </c>
      <c r="H753" s="30">
        <v>0</v>
      </c>
      <c r="I753" s="28"/>
    </row>
    <row r="754" spans="1:9" ht="15">
      <c r="A754" s="26"/>
      <c r="B754" s="26" t="s">
        <v>377</v>
      </c>
      <c r="C754" s="26" t="s">
        <v>541</v>
      </c>
      <c r="D754" s="26" t="s">
        <v>3</v>
      </c>
      <c r="E754" s="26">
        <v>1</v>
      </c>
      <c r="F754" s="26">
        <v>250</v>
      </c>
      <c r="G754" s="29">
        <v>1</v>
      </c>
      <c r="H754" s="30">
        <v>0</v>
      </c>
      <c r="I754" s="28"/>
    </row>
    <row r="755" spans="1:9" ht="15">
      <c r="A755" s="26">
        <v>446</v>
      </c>
      <c r="B755" s="26" t="s">
        <v>377</v>
      </c>
      <c r="C755" s="26" t="s">
        <v>501</v>
      </c>
      <c r="D755" s="26" t="s">
        <v>3</v>
      </c>
      <c r="E755" s="26">
        <v>1</v>
      </c>
      <c r="F755" s="26">
        <v>250</v>
      </c>
      <c r="G755" s="29">
        <v>0.7</v>
      </c>
      <c r="H755" s="30">
        <f t="shared" si="27"/>
        <v>0</v>
      </c>
      <c r="I755" s="28"/>
    </row>
    <row r="756" spans="1:9" ht="15">
      <c r="A756" s="26">
        <v>447</v>
      </c>
      <c r="B756" s="26" t="s">
        <v>377</v>
      </c>
      <c r="C756" s="26" t="s">
        <v>502</v>
      </c>
      <c r="D756" s="26" t="s">
        <v>3</v>
      </c>
      <c r="E756" s="26">
        <v>1</v>
      </c>
      <c r="F756" s="26">
        <v>630</v>
      </c>
      <c r="G756" s="29">
        <v>0.7</v>
      </c>
      <c r="H756" s="30">
        <f t="shared" si="27"/>
        <v>0</v>
      </c>
      <c r="I756" s="28"/>
    </row>
    <row r="757" spans="1:9" ht="15">
      <c r="A757" s="26"/>
      <c r="B757" s="26" t="s">
        <v>377</v>
      </c>
      <c r="C757" s="26"/>
      <c r="D757" s="26" t="s">
        <v>3</v>
      </c>
      <c r="E757" s="26">
        <v>2</v>
      </c>
      <c r="F757" s="26">
        <v>630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520</v>
      </c>
      <c r="D758" s="26" t="s">
        <v>6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/>
      <c r="D759" s="26" t="s">
        <v>6</v>
      </c>
      <c r="E759" s="26">
        <v>2</v>
      </c>
      <c r="F759" s="26">
        <v>250</v>
      </c>
      <c r="G759" s="29">
        <v>1</v>
      </c>
      <c r="H759" s="30">
        <v>0</v>
      </c>
      <c r="I759" s="28"/>
    </row>
    <row r="760" spans="1:9" ht="15">
      <c r="A760" s="26">
        <v>448</v>
      </c>
      <c r="B760" s="26" t="s">
        <v>377</v>
      </c>
      <c r="C760" s="26" t="s">
        <v>503</v>
      </c>
      <c r="D760" s="26" t="s">
        <v>6</v>
      </c>
      <c r="E760" s="26">
        <v>1</v>
      </c>
      <c r="F760" s="26">
        <v>250</v>
      </c>
      <c r="G760" s="29">
        <v>0.7</v>
      </c>
      <c r="H760" s="30">
        <f t="shared" si="27"/>
        <v>0</v>
      </c>
      <c r="I760" s="28"/>
    </row>
    <row r="761" spans="1:9" ht="15">
      <c r="A761" s="26">
        <v>449</v>
      </c>
      <c r="B761" s="26" t="s">
        <v>377</v>
      </c>
      <c r="C761" s="26" t="s">
        <v>504</v>
      </c>
      <c r="D761" s="26" t="s">
        <v>3</v>
      </c>
      <c r="E761" s="26">
        <v>1</v>
      </c>
      <c r="F761" s="26">
        <v>40</v>
      </c>
      <c r="G761" s="29">
        <v>0.9</v>
      </c>
      <c r="H761" s="30">
        <v>0</v>
      </c>
      <c r="I761" s="28"/>
    </row>
    <row r="762" spans="1:9" ht="15">
      <c r="A762" s="26">
        <v>450</v>
      </c>
      <c r="B762" s="26" t="s">
        <v>377</v>
      </c>
      <c r="C762" s="26" t="s">
        <v>535</v>
      </c>
      <c r="D762" s="26" t="s">
        <v>6</v>
      </c>
      <c r="E762" s="26">
        <v>1</v>
      </c>
      <c r="F762" s="26">
        <v>250</v>
      </c>
      <c r="G762" s="29">
        <v>0.7</v>
      </c>
      <c r="H762" s="30">
        <v>0</v>
      </c>
      <c r="I762" s="28"/>
    </row>
    <row r="763" spans="1:9" ht="15">
      <c r="A763" s="26">
        <v>451</v>
      </c>
      <c r="B763" s="26" t="s">
        <v>377</v>
      </c>
      <c r="C763" s="26" t="s">
        <v>521</v>
      </c>
      <c r="D763" s="26" t="s">
        <v>3</v>
      </c>
      <c r="E763" s="26">
        <v>1</v>
      </c>
      <c r="F763" s="26">
        <v>630</v>
      </c>
      <c r="G763" s="29">
        <v>0.9</v>
      </c>
      <c r="H763" s="30">
        <v>0</v>
      </c>
      <c r="I763" s="28"/>
    </row>
    <row r="764" spans="1:9" ht="15">
      <c r="A764" s="26">
        <v>452</v>
      </c>
      <c r="B764" s="26" t="s">
        <v>377</v>
      </c>
      <c r="C764" s="26" t="s">
        <v>522</v>
      </c>
      <c r="D764" s="26" t="s">
        <v>3</v>
      </c>
      <c r="E764" s="26">
        <v>1</v>
      </c>
      <c r="F764" s="26">
        <v>400</v>
      </c>
      <c r="G764" s="29">
        <v>0.8</v>
      </c>
      <c r="H764" s="30">
        <v>0</v>
      </c>
      <c r="I764" s="28"/>
    </row>
    <row r="765" spans="1:9" ht="15">
      <c r="A765" s="26"/>
      <c r="B765" s="26" t="s">
        <v>377</v>
      </c>
      <c r="C765" s="26"/>
      <c r="D765" s="26" t="s">
        <v>3</v>
      </c>
      <c r="E765" s="26">
        <v>2</v>
      </c>
      <c r="F765" s="26">
        <v>400</v>
      </c>
      <c r="G765" s="29">
        <v>0.8</v>
      </c>
      <c r="H765" s="30">
        <v>0</v>
      </c>
      <c r="I765" s="28"/>
    </row>
    <row r="766" spans="1:9" ht="15">
      <c r="A766" s="26">
        <v>453</v>
      </c>
      <c r="B766" s="26" t="s">
        <v>377</v>
      </c>
      <c r="C766" s="26" t="s">
        <v>523</v>
      </c>
      <c r="D766" s="26" t="s">
        <v>3</v>
      </c>
      <c r="E766" s="26">
        <v>1</v>
      </c>
      <c r="F766" s="26">
        <v>400</v>
      </c>
      <c r="G766" s="29">
        <v>0.8</v>
      </c>
      <c r="H766" s="30">
        <v>0</v>
      </c>
      <c r="I766" s="28"/>
    </row>
    <row r="767" spans="1:9" ht="15">
      <c r="A767" s="26"/>
      <c r="B767" s="26" t="s">
        <v>377</v>
      </c>
      <c r="C767" s="26"/>
      <c r="D767" s="26" t="s">
        <v>3</v>
      </c>
      <c r="E767" s="26">
        <v>2</v>
      </c>
      <c r="F767" s="26">
        <v>400</v>
      </c>
      <c r="G767" s="29">
        <v>0.8</v>
      </c>
      <c r="H767" s="30">
        <v>0</v>
      </c>
      <c r="I767" s="28"/>
    </row>
    <row r="768" spans="1:9" ht="15">
      <c r="A768" s="26">
        <v>454</v>
      </c>
      <c r="B768" s="26" t="s">
        <v>377</v>
      </c>
      <c r="C768" s="26" t="s">
        <v>536</v>
      </c>
      <c r="D768" s="26" t="s">
        <v>3</v>
      </c>
      <c r="E768" s="26">
        <v>1</v>
      </c>
      <c r="F768" s="26">
        <v>700</v>
      </c>
      <c r="G768" s="29">
        <v>1</v>
      </c>
      <c r="H768" s="30">
        <v>0</v>
      </c>
      <c r="I768" s="28" t="s">
        <v>518</v>
      </c>
    </row>
    <row r="769" spans="1:9" ht="15">
      <c r="A769" s="26"/>
      <c r="B769" s="26" t="s">
        <v>377</v>
      </c>
      <c r="C769" s="32"/>
      <c r="D769" s="26" t="s">
        <v>3</v>
      </c>
      <c r="E769" s="26">
        <v>2</v>
      </c>
      <c r="F769" s="26">
        <v>700</v>
      </c>
      <c r="G769" s="29">
        <v>1</v>
      </c>
      <c r="H769" s="30">
        <v>0</v>
      </c>
      <c r="I769" s="28" t="s">
        <v>518</v>
      </c>
    </row>
    <row r="770" spans="1:9" ht="15">
      <c r="A770" s="26"/>
      <c r="B770" s="26" t="s">
        <v>377</v>
      </c>
      <c r="C770" s="26" t="s">
        <v>542</v>
      </c>
      <c r="D770" s="26" t="s">
        <v>3</v>
      </c>
      <c r="E770" s="26">
        <v>1</v>
      </c>
      <c r="F770" s="26">
        <v>250</v>
      </c>
      <c r="G770" s="29">
        <v>1</v>
      </c>
      <c r="H770" s="30">
        <v>0</v>
      </c>
      <c r="I770" s="28"/>
    </row>
    <row r="771" spans="1:9" ht="15">
      <c r="A771" s="26">
        <v>455</v>
      </c>
      <c r="B771" s="26" t="s">
        <v>377</v>
      </c>
      <c r="C771" s="26" t="s">
        <v>505</v>
      </c>
      <c r="D771" s="26" t="s">
        <v>3</v>
      </c>
      <c r="E771" s="26">
        <v>1</v>
      </c>
      <c r="F771" s="26">
        <v>1000</v>
      </c>
      <c r="G771" s="29">
        <v>1</v>
      </c>
      <c r="H771" s="30">
        <v>0</v>
      </c>
      <c r="I771" s="28"/>
    </row>
    <row r="772" spans="1:9" ht="15">
      <c r="A772" s="26">
        <v>456</v>
      </c>
      <c r="B772" s="26" t="s">
        <v>377</v>
      </c>
      <c r="C772" s="26" t="s">
        <v>543</v>
      </c>
      <c r="D772" s="26" t="s">
        <v>6</v>
      </c>
      <c r="E772" s="26">
        <v>1</v>
      </c>
      <c r="F772" s="26">
        <v>630</v>
      </c>
      <c r="G772" s="29">
        <f>565/630</f>
        <v>0.8968253968253969</v>
      </c>
      <c r="H772" s="30">
        <v>0</v>
      </c>
      <c r="I772" s="28"/>
    </row>
    <row r="773" spans="1:9" ht="15">
      <c r="A773" s="26"/>
      <c r="B773" s="26" t="s">
        <v>377</v>
      </c>
      <c r="C773" s="26"/>
      <c r="D773" s="26" t="s">
        <v>6</v>
      </c>
      <c r="E773" s="26">
        <v>2</v>
      </c>
      <c r="F773" s="26">
        <v>630</v>
      </c>
      <c r="G773" s="29">
        <v>0.8968253968253969</v>
      </c>
      <c r="H773" s="30">
        <v>0</v>
      </c>
      <c r="I773" s="28"/>
    </row>
    <row r="774" spans="1:9" ht="15">
      <c r="A774" s="26">
        <v>457</v>
      </c>
      <c r="B774" s="26" t="s">
        <v>377</v>
      </c>
      <c r="C774" s="26" t="s">
        <v>544</v>
      </c>
      <c r="D774" s="26" t="s">
        <v>3</v>
      </c>
      <c r="E774" s="26">
        <v>1</v>
      </c>
      <c r="F774" s="26">
        <v>160</v>
      </c>
      <c r="G774" s="29">
        <f>100/160</f>
        <v>0.625</v>
      </c>
      <c r="H774" s="30">
        <f>0.95*(0.7-G774)*F774</f>
        <v>11.399999999999991</v>
      </c>
      <c r="I774" s="28"/>
    </row>
    <row r="775" spans="1:9" ht="15">
      <c r="A775" s="26"/>
      <c r="B775" s="26" t="s">
        <v>377</v>
      </c>
      <c r="C775" s="26"/>
      <c r="D775" s="26" t="s">
        <v>3</v>
      </c>
      <c r="E775" s="26">
        <v>2</v>
      </c>
      <c r="F775" s="26">
        <v>160</v>
      </c>
      <c r="G775" s="29">
        <f>100/160</f>
        <v>0.625</v>
      </c>
      <c r="H775" s="30">
        <f>0.95*(0.7-G775)*F775</f>
        <v>11.399999999999991</v>
      </c>
      <c r="I775" s="28"/>
    </row>
    <row r="776" spans="1:9" ht="15">
      <c r="A776" s="26">
        <v>458</v>
      </c>
      <c r="B776" s="26" t="s">
        <v>377</v>
      </c>
      <c r="C776" s="26" t="s">
        <v>469</v>
      </c>
      <c r="D776" s="26" t="s">
        <v>3</v>
      </c>
      <c r="E776" s="26">
        <v>1</v>
      </c>
      <c r="F776" s="26">
        <v>630</v>
      </c>
      <c r="G776" s="29">
        <f>450/630</f>
        <v>0.7142857142857143</v>
      </c>
      <c r="H776" s="30">
        <v>0</v>
      </c>
      <c r="I776" s="28"/>
    </row>
    <row r="777" spans="1:9" ht="15">
      <c r="A777" s="26"/>
      <c r="B777" s="26" t="s">
        <v>377</v>
      </c>
      <c r="C777" s="26"/>
      <c r="D777" s="26" t="s">
        <v>3</v>
      </c>
      <c r="E777" s="26">
        <v>2</v>
      </c>
      <c r="F777" s="26">
        <v>630</v>
      </c>
      <c r="G777" s="29">
        <v>0.71</v>
      </c>
      <c r="H777" s="30">
        <v>0</v>
      </c>
      <c r="I777" s="28"/>
    </row>
    <row r="778" spans="1:9" ht="15">
      <c r="A778" s="26"/>
      <c r="B778" s="26" t="s">
        <v>377</v>
      </c>
      <c r="C778" s="26" t="s">
        <v>545</v>
      </c>
      <c r="D778" s="26" t="s">
        <v>3</v>
      </c>
      <c r="E778" s="26">
        <v>1</v>
      </c>
      <c r="F778" s="26">
        <v>400</v>
      </c>
      <c r="G778" s="29">
        <v>1</v>
      </c>
      <c r="H778" s="30">
        <v>0</v>
      </c>
      <c r="I778" s="28"/>
    </row>
    <row r="779" spans="1:9" ht="15">
      <c r="A779" s="26"/>
      <c r="B779" s="26" t="s">
        <v>377</v>
      </c>
      <c r="C779" s="26"/>
      <c r="D779" s="26" t="s">
        <v>3</v>
      </c>
      <c r="E779" s="26">
        <v>2</v>
      </c>
      <c r="F779" s="26">
        <v>400</v>
      </c>
      <c r="G779" s="29">
        <v>1</v>
      </c>
      <c r="H779" s="30">
        <v>0</v>
      </c>
      <c r="I779" s="28"/>
    </row>
    <row r="780" spans="1:9" ht="15">
      <c r="A780" s="26">
        <v>459</v>
      </c>
      <c r="B780" s="26" t="s">
        <v>377</v>
      </c>
      <c r="C780" s="26" t="s">
        <v>506</v>
      </c>
      <c r="D780" s="26" t="s">
        <v>3</v>
      </c>
      <c r="E780" s="26">
        <v>1</v>
      </c>
      <c r="F780" s="26">
        <v>630</v>
      </c>
      <c r="G780" s="29">
        <f>500/630</f>
        <v>0.7936507936507936</v>
      </c>
      <c r="H780" s="30">
        <v>0</v>
      </c>
      <c r="I780" s="28" t="s">
        <v>518</v>
      </c>
    </row>
    <row r="781" spans="1:9" ht="15">
      <c r="A781" s="26">
        <v>460</v>
      </c>
      <c r="B781" s="26" t="s">
        <v>377</v>
      </c>
      <c r="C781" s="26" t="s">
        <v>483</v>
      </c>
      <c r="D781" s="26" t="s">
        <v>3</v>
      </c>
      <c r="E781" s="26">
        <v>1</v>
      </c>
      <c r="F781" s="26">
        <v>250</v>
      </c>
      <c r="G781" s="29">
        <f>240/250</f>
        <v>0.96</v>
      </c>
      <c r="H781" s="30">
        <v>0</v>
      </c>
      <c r="I781" s="28"/>
    </row>
    <row r="782" spans="1:9" ht="15">
      <c r="A782" s="26"/>
      <c r="B782" s="26" t="s">
        <v>377</v>
      </c>
      <c r="C782" s="26"/>
      <c r="D782" s="26" t="s">
        <v>3</v>
      </c>
      <c r="E782" s="26">
        <v>2</v>
      </c>
      <c r="F782" s="26">
        <v>250</v>
      </c>
      <c r="G782" s="29">
        <f>240/250</f>
        <v>0.96</v>
      </c>
      <c r="H782" s="30">
        <v>0</v>
      </c>
      <c r="I782" s="28"/>
    </row>
    <row r="783" spans="1:9" ht="15">
      <c r="A783" s="26">
        <v>461</v>
      </c>
      <c r="B783" s="26" t="s">
        <v>377</v>
      </c>
      <c r="C783" s="26" t="s">
        <v>507</v>
      </c>
      <c r="D783" s="26" t="s">
        <v>3</v>
      </c>
      <c r="E783" s="26">
        <v>1</v>
      </c>
      <c r="F783" s="26">
        <v>160</v>
      </c>
      <c r="G783" s="29">
        <f>150/160</f>
        <v>0.9375</v>
      </c>
      <c r="H783" s="30">
        <v>0</v>
      </c>
      <c r="I783" s="28"/>
    </row>
    <row r="784" spans="1:9" ht="15">
      <c r="A784" s="26">
        <v>460</v>
      </c>
      <c r="B784" s="26" t="s">
        <v>377</v>
      </c>
      <c r="C784" s="26" t="s">
        <v>385</v>
      </c>
      <c r="D784" s="26" t="s">
        <v>6</v>
      </c>
      <c r="E784" s="26">
        <v>1</v>
      </c>
      <c r="F784" s="26">
        <v>400</v>
      </c>
      <c r="G784" s="29">
        <v>0.7</v>
      </c>
      <c r="H784" s="30">
        <f>0.95*(0.7-G784)*F784</f>
        <v>0</v>
      </c>
      <c r="I784" s="28"/>
    </row>
    <row r="785" spans="1:9" ht="15">
      <c r="A785" s="26"/>
      <c r="B785" s="26" t="s">
        <v>377</v>
      </c>
      <c r="C785" s="26"/>
      <c r="D785" s="26" t="s">
        <v>6</v>
      </c>
      <c r="E785" s="26">
        <v>2</v>
      </c>
      <c r="F785" s="26">
        <v>400</v>
      </c>
      <c r="G785" s="29">
        <v>0.7</v>
      </c>
      <c r="H785" s="30">
        <f>0.95*(0.7-G785)*F785</f>
        <v>0</v>
      </c>
      <c r="I785" s="28"/>
    </row>
    <row r="786" spans="1:9" ht="15">
      <c r="A786" s="26">
        <v>461</v>
      </c>
      <c r="B786" s="26" t="s">
        <v>377</v>
      </c>
      <c r="C786" s="26" t="s">
        <v>386</v>
      </c>
      <c r="D786" s="26" t="s">
        <v>6</v>
      </c>
      <c r="E786" s="26">
        <v>1</v>
      </c>
      <c r="F786" s="26">
        <v>400</v>
      </c>
      <c r="G786" s="29">
        <v>0.7</v>
      </c>
      <c r="H786" s="30">
        <f>0.95*(0.7-G786)*F786</f>
        <v>0</v>
      </c>
      <c r="I786" s="28"/>
    </row>
    <row r="787" spans="1:9" ht="15">
      <c r="A787" s="26"/>
      <c r="B787" s="26" t="s">
        <v>377</v>
      </c>
      <c r="C787" s="26"/>
      <c r="D787" s="26" t="s">
        <v>6</v>
      </c>
      <c r="E787" s="26">
        <v>2</v>
      </c>
      <c r="F787" s="26">
        <v>400</v>
      </c>
      <c r="G787" s="29">
        <v>0.7</v>
      </c>
      <c r="H787" s="30">
        <f>0.95*(0.7-G787)*F787</f>
        <v>0</v>
      </c>
      <c r="I787" s="28"/>
    </row>
    <row r="788" spans="1:9" ht="15">
      <c r="A788" s="26">
        <v>462</v>
      </c>
      <c r="B788" s="26" t="s">
        <v>377</v>
      </c>
      <c r="C788" s="26" t="s">
        <v>470</v>
      </c>
      <c r="D788" s="26" t="s">
        <v>3</v>
      </c>
      <c r="E788" s="26">
        <v>1</v>
      </c>
      <c r="F788" s="26">
        <v>630</v>
      </c>
      <c r="G788" s="29">
        <f>557/630</f>
        <v>0.8841269841269841</v>
      </c>
      <c r="H788" s="30">
        <v>0</v>
      </c>
      <c r="I788" s="28"/>
    </row>
    <row r="789" spans="1:9" ht="15">
      <c r="A789" s="26"/>
      <c r="B789" s="26" t="s">
        <v>377</v>
      </c>
      <c r="C789" s="26"/>
      <c r="D789" s="26" t="s">
        <v>3</v>
      </c>
      <c r="E789" s="26">
        <v>2</v>
      </c>
      <c r="F789" s="26">
        <v>630</v>
      </c>
      <c r="G789" s="29">
        <f>557/630</f>
        <v>0.8841269841269841</v>
      </c>
      <c r="H789" s="30">
        <v>0</v>
      </c>
      <c r="I789" s="28"/>
    </row>
    <row r="790" spans="1:9" ht="15">
      <c r="A790" s="26">
        <v>462</v>
      </c>
      <c r="B790" s="26" t="s">
        <v>377</v>
      </c>
      <c r="C790" s="26" t="s">
        <v>471</v>
      </c>
      <c r="D790" s="26" t="s">
        <v>6</v>
      </c>
      <c r="E790" s="26">
        <v>1</v>
      </c>
      <c r="F790" s="26">
        <v>630</v>
      </c>
      <c r="G790" s="29">
        <f>400/630</f>
        <v>0.6349206349206349</v>
      </c>
      <c r="H790" s="30">
        <f>0.95*(0.7-G790)*F790</f>
        <v>38.94999999999999</v>
      </c>
      <c r="I790" s="28"/>
    </row>
    <row r="791" spans="1:9" ht="15">
      <c r="A791" s="26">
        <v>463</v>
      </c>
      <c r="B791" s="26" t="s">
        <v>377</v>
      </c>
      <c r="C791" s="26" t="s">
        <v>472</v>
      </c>
      <c r="D791" s="26" t="s">
        <v>3</v>
      </c>
      <c r="E791" s="26">
        <v>1</v>
      </c>
      <c r="F791" s="26">
        <v>1250</v>
      </c>
      <c r="G791" s="29">
        <v>0.9</v>
      </c>
      <c r="H791" s="30">
        <v>0</v>
      </c>
      <c r="I791" s="28"/>
    </row>
    <row r="792" spans="1:9" ht="15">
      <c r="A792" s="26"/>
      <c r="B792" s="26" t="s">
        <v>377</v>
      </c>
      <c r="C792" s="26"/>
      <c r="D792" s="26" t="s">
        <v>3</v>
      </c>
      <c r="E792" s="26">
        <v>2</v>
      </c>
      <c r="F792" s="26">
        <v>1250</v>
      </c>
      <c r="G792" s="29">
        <v>0.9</v>
      </c>
      <c r="H792" s="30">
        <v>0</v>
      </c>
      <c r="I792" s="28"/>
    </row>
    <row r="793" spans="1:9" ht="15">
      <c r="A793" s="26">
        <v>464</v>
      </c>
      <c r="B793" s="26" t="s">
        <v>377</v>
      </c>
      <c r="C793" s="26" t="s">
        <v>508</v>
      </c>
      <c r="D793" s="26" t="s">
        <v>3</v>
      </c>
      <c r="E793" s="26">
        <v>1</v>
      </c>
      <c r="F793" s="26">
        <v>630</v>
      </c>
      <c r="G793" s="29">
        <v>0.8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630</v>
      </c>
      <c r="G794" s="29">
        <v>0.8</v>
      </c>
      <c r="H794" s="30">
        <v>0</v>
      </c>
      <c r="I794" s="28"/>
    </row>
    <row r="795" spans="1:9" ht="15">
      <c r="A795" s="26">
        <v>465</v>
      </c>
      <c r="B795" s="26" t="s">
        <v>377</v>
      </c>
      <c r="C795" s="26" t="s">
        <v>473</v>
      </c>
      <c r="D795" s="26" t="s">
        <v>3</v>
      </c>
      <c r="E795" s="26">
        <v>1</v>
      </c>
      <c r="F795" s="26">
        <v>630</v>
      </c>
      <c r="G795" s="29">
        <v>0.95</v>
      </c>
      <c r="H795" s="30">
        <v>0</v>
      </c>
      <c r="I795" s="28"/>
    </row>
    <row r="796" spans="1:9" ht="15">
      <c r="A796" s="26"/>
      <c r="B796" s="26" t="s">
        <v>377</v>
      </c>
      <c r="C796" s="26"/>
      <c r="D796" s="26" t="s">
        <v>3</v>
      </c>
      <c r="E796" s="26">
        <v>2</v>
      </c>
      <c r="F796" s="26">
        <v>630</v>
      </c>
      <c r="G796" s="29">
        <v>0.95</v>
      </c>
      <c r="H796" s="30">
        <v>0</v>
      </c>
      <c r="I796" s="28"/>
    </row>
    <row r="797" spans="1:9" ht="15">
      <c r="A797" s="26">
        <v>466</v>
      </c>
      <c r="B797" s="26" t="s">
        <v>377</v>
      </c>
      <c r="C797" s="26" t="s">
        <v>474</v>
      </c>
      <c r="D797" s="26" t="s">
        <v>3</v>
      </c>
      <c r="E797" s="26">
        <v>1</v>
      </c>
      <c r="F797" s="26">
        <v>630</v>
      </c>
      <c r="G797" s="29">
        <v>0.95</v>
      </c>
      <c r="H797" s="30">
        <v>0</v>
      </c>
      <c r="I797" s="28"/>
    </row>
    <row r="798" spans="1:9" ht="15">
      <c r="A798" s="26"/>
      <c r="B798" s="26" t="s">
        <v>377</v>
      </c>
      <c r="C798" s="26"/>
      <c r="D798" s="26" t="s">
        <v>3</v>
      </c>
      <c r="E798" s="26">
        <v>2</v>
      </c>
      <c r="F798" s="26">
        <v>630</v>
      </c>
      <c r="G798" s="29">
        <v>0.95</v>
      </c>
      <c r="H798" s="30">
        <v>0</v>
      </c>
      <c r="I798" s="28"/>
    </row>
    <row r="799" spans="1:9" ht="15">
      <c r="A799" s="26"/>
      <c r="B799" s="26" t="s">
        <v>377</v>
      </c>
      <c r="C799" s="26" t="s">
        <v>524</v>
      </c>
      <c r="D799" s="26" t="s">
        <v>3</v>
      </c>
      <c r="E799" s="26">
        <v>1</v>
      </c>
      <c r="F799" s="26">
        <v>400</v>
      </c>
      <c r="G799" s="29">
        <f>350/400</f>
        <v>0.875</v>
      </c>
      <c r="H799" s="30">
        <v>0</v>
      </c>
      <c r="I799" s="26"/>
    </row>
    <row r="800" spans="1:9" ht="15">
      <c r="A800" s="26"/>
      <c r="B800" s="26" t="s">
        <v>377</v>
      </c>
      <c r="C800" s="26"/>
      <c r="D800" s="26" t="s">
        <v>3</v>
      </c>
      <c r="E800" s="26">
        <v>2</v>
      </c>
      <c r="F800" s="26">
        <v>400</v>
      </c>
      <c r="G800" s="29">
        <f>350/400</f>
        <v>0.875</v>
      </c>
      <c r="H800" s="30">
        <v>0</v>
      </c>
      <c r="I800" s="26"/>
    </row>
    <row r="801" spans="1:9" ht="15">
      <c r="A801" s="26">
        <v>467</v>
      </c>
      <c r="B801" s="26" t="s">
        <v>377</v>
      </c>
      <c r="C801" s="26" t="s">
        <v>481</v>
      </c>
      <c r="D801" s="26" t="s">
        <v>3</v>
      </c>
      <c r="E801" s="26">
        <v>1</v>
      </c>
      <c r="F801" s="26">
        <v>630</v>
      </c>
      <c r="G801" s="29">
        <v>0.9</v>
      </c>
      <c r="H801" s="30">
        <v>0</v>
      </c>
      <c r="I801" s="28"/>
    </row>
    <row r="802" spans="1:9" ht="15">
      <c r="A802" s="26"/>
      <c r="B802" s="26" t="s">
        <v>377</v>
      </c>
      <c r="C802" s="26"/>
      <c r="D802" s="26" t="s">
        <v>3</v>
      </c>
      <c r="E802" s="26">
        <v>2</v>
      </c>
      <c r="F802" s="26">
        <v>630</v>
      </c>
      <c r="G802" s="29">
        <v>0.9</v>
      </c>
      <c r="H802" s="30">
        <v>0</v>
      </c>
      <c r="I802" s="28"/>
    </row>
    <row r="803" spans="1:9" ht="15">
      <c r="A803" s="26">
        <v>468</v>
      </c>
      <c r="B803" s="26" t="s">
        <v>377</v>
      </c>
      <c r="C803" s="26" t="s">
        <v>525</v>
      </c>
      <c r="D803" s="26" t="s">
        <v>3</v>
      </c>
      <c r="E803" s="26">
        <v>1</v>
      </c>
      <c r="F803" s="26">
        <v>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250</v>
      </c>
      <c r="G804" s="29">
        <v>0.9</v>
      </c>
      <c r="H804" s="30">
        <v>0</v>
      </c>
      <c r="I804" s="28"/>
    </row>
    <row r="805" spans="1:9" ht="15">
      <c r="A805" s="26">
        <v>469</v>
      </c>
      <c r="B805" s="26" t="s">
        <v>377</v>
      </c>
      <c r="C805" s="26" t="s">
        <v>478</v>
      </c>
      <c r="D805" s="26" t="s">
        <v>3</v>
      </c>
      <c r="E805" s="26">
        <v>1</v>
      </c>
      <c r="F805" s="26">
        <v>400</v>
      </c>
      <c r="G805" s="29">
        <f>210/400+15/400+15/400</f>
        <v>0.6</v>
      </c>
      <c r="H805" s="30">
        <f>0.95*(0.7-G805)*F805</f>
        <v>37.999999999999986</v>
      </c>
      <c r="I805" s="28"/>
    </row>
    <row r="806" spans="1:9" ht="15">
      <c r="A806" s="26">
        <v>470</v>
      </c>
      <c r="B806" s="26" t="s">
        <v>377</v>
      </c>
      <c r="C806" s="26" t="s">
        <v>479</v>
      </c>
      <c r="D806" s="26" t="s">
        <v>3</v>
      </c>
      <c r="E806" s="26">
        <v>1</v>
      </c>
      <c r="F806" s="26">
        <v>250</v>
      </c>
      <c r="G806" s="29">
        <v>1</v>
      </c>
      <c r="H806" s="30">
        <v>0</v>
      </c>
      <c r="I806" s="28"/>
    </row>
    <row r="807" spans="1:9" ht="15">
      <c r="A807" s="26">
        <v>471</v>
      </c>
      <c r="B807" s="26" t="s">
        <v>377</v>
      </c>
      <c r="C807" s="26" t="s">
        <v>480</v>
      </c>
      <c r="D807" s="26" t="s">
        <v>3</v>
      </c>
      <c r="E807" s="26">
        <v>1</v>
      </c>
      <c r="F807" s="26">
        <v>400</v>
      </c>
      <c r="G807" s="29">
        <f>265/400+15/400+30/400+15/400</f>
        <v>0.8124999999999999</v>
      </c>
      <c r="H807" s="30">
        <v>0</v>
      </c>
      <c r="I807" s="28"/>
    </row>
    <row r="808" spans="1:9" ht="15">
      <c r="A808" s="26">
        <v>472</v>
      </c>
      <c r="B808" s="26" t="s">
        <v>377</v>
      </c>
      <c r="C808" s="26" t="s">
        <v>482</v>
      </c>
      <c r="D808" s="26" t="s">
        <v>3</v>
      </c>
      <c r="E808" s="26">
        <v>1</v>
      </c>
      <c r="F808" s="26">
        <v>250</v>
      </c>
      <c r="G808" s="29">
        <f>145/250</f>
        <v>0.58</v>
      </c>
      <c r="H808" s="30">
        <f>0.95*(0.7-G808)*F808</f>
        <v>28.499999999999996</v>
      </c>
      <c r="I808" s="28"/>
    </row>
    <row r="809" spans="1:9" ht="15">
      <c r="A809" s="26">
        <v>473</v>
      </c>
      <c r="B809" s="26" t="s">
        <v>377</v>
      </c>
      <c r="C809" s="26" t="s">
        <v>509</v>
      </c>
      <c r="D809" s="26" t="s">
        <v>3</v>
      </c>
      <c r="E809" s="26">
        <v>1</v>
      </c>
      <c r="F809" s="26">
        <v>25</v>
      </c>
      <c r="G809" s="29">
        <v>0.9</v>
      </c>
      <c r="H809" s="30">
        <v>0</v>
      </c>
      <c r="I809" s="28"/>
    </row>
    <row r="810" spans="1:9" ht="15">
      <c r="A810" s="26">
        <v>474</v>
      </c>
      <c r="B810" s="26" t="s">
        <v>377</v>
      </c>
      <c r="C810" s="26" t="s">
        <v>526</v>
      </c>
      <c r="D810" s="26" t="s">
        <v>6</v>
      </c>
      <c r="E810" s="26">
        <v>1</v>
      </c>
      <c r="F810" s="26">
        <v>25</v>
      </c>
      <c r="G810" s="29">
        <f>15/25</f>
        <v>0.6</v>
      </c>
      <c r="H810" s="30">
        <f>0.95*(0.7-G810)*F810</f>
        <v>2.374999999999999</v>
      </c>
      <c r="I810" s="28"/>
    </row>
    <row r="811" spans="1:9" ht="15">
      <c r="A811" s="26">
        <v>475</v>
      </c>
      <c r="B811" s="26" t="s">
        <v>377</v>
      </c>
      <c r="C811" s="26" t="s">
        <v>510</v>
      </c>
      <c r="D811" s="26" t="s">
        <v>6</v>
      </c>
      <c r="E811" s="26">
        <v>1</v>
      </c>
      <c r="F811" s="26">
        <v>160</v>
      </c>
      <c r="G811" s="29">
        <f>150/160</f>
        <v>0.9375</v>
      </c>
      <c r="H811" s="30">
        <v>0</v>
      </c>
      <c r="I811" s="28"/>
    </row>
    <row r="812" spans="1:9" ht="15">
      <c r="A812" s="26"/>
      <c r="B812" s="26" t="s">
        <v>377</v>
      </c>
      <c r="C812" s="26"/>
      <c r="D812" s="26" t="s">
        <v>6</v>
      </c>
      <c r="E812" s="26">
        <v>2</v>
      </c>
      <c r="F812" s="26">
        <v>160</v>
      </c>
      <c r="G812" s="29">
        <v>0.94</v>
      </c>
      <c r="H812" s="30">
        <v>0</v>
      </c>
      <c r="I812" s="28"/>
    </row>
    <row r="813" spans="1:9" ht="15">
      <c r="A813" s="26">
        <v>476</v>
      </c>
      <c r="B813" s="26" t="s">
        <v>377</v>
      </c>
      <c r="C813" s="26" t="s">
        <v>533</v>
      </c>
      <c r="D813" s="26" t="s">
        <v>3</v>
      </c>
      <c r="E813" s="26">
        <v>1</v>
      </c>
      <c r="F813" s="26">
        <v>250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250</v>
      </c>
      <c r="G814" s="29">
        <v>0.9</v>
      </c>
      <c r="H814" s="30">
        <v>0</v>
      </c>
      <c r="I814" s="28"/>
    </row>
    <row r="815" spans="1:9" ht="15">
      <c r="A815" s="26">
        <v>477</v>
      </c>
      <c r="B815" s="26" t="s">
        <v>377</v>
      </c>
      <c r="C815" s="26" t="s">
        <v>527</v>
      </c>
      <c r="D815" s="26" t="s">
        <v>3</v>
      </c>
      <c r="E815" s="26">
        <v>1</v>
      </c>
      <c r="F815" s="26">
        <v>250</v>
      </c>
      <c r="G815" s="29">
        <f>75/250+15/250+45/250</f>
        <v>0.54</v>
      </c>
      <c r="H815" s="30">
        <f>0.95*(0.7-G815)*F815</f>
        <v>37.99999999999998</v>
      </c>
      <c r="I815" s="28"/>
    </row>
    <row r="816" spans="1:9" ht="15">
      <c r="A816" s="26"/>
      <c r="B816" s="26" t="s">
        <v>377</v>
      </c>
      <c r="C816" s="26" t="s">
        <v>546</v>
      </c>
      <c r="D816" s="26" t="s">
        <v>3</v>
      </c>
      <c r="E816" s="26">
        <v>1</v>
      </c>
      <c r="F816" s="26">
        <v>250</v>
      </c>
      <c r="G816" s="29">
        <v>0.7</v>
      </c>
      <c r="H816" s="30">
        <v>0</v>
      </c>
      <c r="I816" s="28"/>
    </row>
    <row r="817" spans="1:9" ht="15">
      <c r="A817" s="26"/>
      <c r="B817" s="26" t="s">
        <v>377</v>
      </c>
      <c r="C817" s="26"/>
      <c r="D817" s="26" t="s">
        <v>3</v>
      </c>
      <c r="E817" s="26">
        <v>2</v>
      </c>
      <c r="F817" s="26">
        <v>250</v>
      </c>
      <c r="G817" s="29">
        <v>0.7</v>
      </c>
      <c r="H817" s="30">
        <v>0</v>
      </c>
      <c r="I817" s="28"/>
    </row>
    <row r="818" spans="1:9" ht="15">
      <c r="A818" s="26">
        <v>478</v>
      </c>
      <c r="B818" s="26" t="s">
        <v>377</v>
      </c>
      <c r="C818" s="26" t="s">
        <v>528</v>
      </c>
      <c r="D818" s="26" t="s">
        <v>3</v>
      </c>
      <c r="E818" s="26">
        <v>1</v>
      </c>
      <c r="F818" s="26">
        <v>160</v>
      </c>
      <c r="G818" s="29">
        <f>150/160</f>
        <v>0.9375</v>
      </c>
      <c r="H818" s="30">
        <v>0</v>
      </c>
      <c r="I818" s="28"/>
    </row>
    <row r="819" spans="1:9" ht="15">
      <c r="A819" s="26">
        <v>479</v>
      </c>
      <c r="B819" s="26" t="s">
        <v>377</v>
      </c>
      <c r="C819" s="26" t="s">
        <v>529</v>
      </c>
      <c r="D819" s="26" t="s">
        <v>6</v>
      </c>
      <c r="E819" s="26">
        <v>1</v>
      </c>
      <c r="F819" s="26">
        <v>250</v>
      </c>
      <c r="G819" s="29">
        <v>0.6</v>
      </c>
      <c r="H819" s="30">
        <f>0.95*(0.7-G819)*F819</f>
        <v>23.749999999999993</v>
      </c>
      <c r="I819" s="28"/>
    </row>
    <row r="820" spans="1:9" ht="15">
      <c r="A820" s="26">
        <v>480</v>
      </c>
      <c r="B820" s="26" t="s">
        <v>377</v>
      </c>
      <c r="C820" s="26" t="s">
        <v>530</v>
      </c>
      <c r="D820" s="26" t="s">
        <v>3</v>
      </c>
      <c r="E820" s="26">
        <v>1</v>
      </c>
      <c r="F820" s="26">
        <v>250</v>
      </c>
      <c r="G820" s="29">
        <v>0.5</v>
      </c>
      <c r="H820" s="30">
        <f>0.95*(0.7-G820)*F820</f>
        <v>47.499999999999986</v>
      </c>
      <c r="I820" s="28"/>
    </row>
    <row r="821" spans="1:9" ht="15">
      <c r="A821" s="26"/>
      <c r="B821" s="26" t="s">
        <v>377</v>
      </c>
      <c r="C821" s="26"/>
      <c r="D821" s="26" t="s">
        <v>3</v>
      </c>
      <c r="E821" s="26">
        <v>2</v>
      </c>
      <c r="F821" s="26">
        <v>250</v>
      </c>
      <c r="G821" s="29">
        <v>0.5</v>
      </c>
      <c r="H821" s="30">
        <f>0.95*(0.7-G821)*F821</f>
        <v>47.499999999999986</v>
      </c>
      <c r="I821" s="28"/>
    </row>
    <row r="822" spans="1:9" ht="15">
      <c r="A822" s="26">
        <v>481</v>
      </c>
      <c r="B822" s="26" t="s">
        <v>377</v>
      </c>
      <c r="C822" s="26" t="s">
        <v>537</v>
      </c>
      <c r="D822" s="26" t="s">
        <v>3</v>
      </c>
      <c r="E822" s="26">
        <v>1</v>
      </c>
      <c r="F822" s="26">
        <v>630</v>
      </c>
      <c r="G822" s="29">
        <f>600/630</f>
        <v>0.9523809523809523</v>
      </c>
      <c r="H822" s="30">
        <v>0</v>
      </c>
      <c r="I822" s="28"/>
    </row>
    <row r="823" spans="1:9" ht="15">
      <c r="A823" s="26"/>
      <c r="B823" s="26" t="s">
        <v>377</v>
      </c>
      <c r="C823" s="26"/>
      <c r="D823" s="26" t="s">
        <v>3</v>
      </c>
      <c r="E823" s="26">
        <v>2</v>
      </c>
      <c r="F823" s="26">
        <v>630</v>
      </c>
      <c r="G823" s="29">
        <f>600/630</f>
        <v>0.9523809523809523</v>
      </c>
      <c r="H823" s="30">
        <v>0</v>
      </c>
      <c r="I823" s="28"/>
    </row>
    <row r="824" spans="1:9" ht="15">
      <c r="A824" s="26">
        <v>482</v>
      </c>
      <c r="B824" s="26" t="s">
        <v>377</v>
      </c>
      <c r="C824" s="26" t="s">
        <v>538</v>
      </c>
      <c r="D824" s="26" t="s">
        <v>6</v>
      </c>
      <c r="E824" s="26">
        <v>1</v>
      </c>
      <c r="F824" s="26">
        <v>25</v>
      </c>
      <c r="G824" s="29">
        <f>15/25</f>
        <v>0.6</v>
      </c>
      <c r="H824" s="30">
        <f aca="true" t="shared" si="28" ref="H824:H830">0.95*(0.7-G824)*F824</f>
        <v>2.374999999999999</v>
      </c>
      <c r="I824" s="28"/>
    </row>
    <row r="825" spans="1:9" ht="15">
      <c r="A825" s="26">
        <v>482</v>
      </c>
      <c r="B825" s="26" t="s">
        <v>377</v>
      </c>
      <c r="C825" s="26" t="s">
        <v>391</v>
      </c>
      <c r="D825" s="26" t="s">
        <v>6</v>
      </c>
      <c r="E825" s="26">
        <v>1</v>
      </c>
      <c r="F825" s="26">
        <v>250</v>
      </c>
      <c r="G825" s="29">
        <v>0.7</v>
      </c>
      <c r="H825" s="30">
        <f t="shared" si="28"/>
        <v>0</v>
      </c>
      <c r="I825" s="28"/>
    </row>
    <row r="826" spans="1:9" ht="15">
      <c r="A826" s="26">
        <v>483</v>
      </c>
      <c r="B826" s="26" t="s">
        <v>377</v>
      </c>
      <c r="C826" s="26" t="s">
        <v>390</v>
      </c>
      <c r="D826" s="26" t="s">
        <v>6</v>
      </c>
      <c r="E826" s="26">
        <v>1</v>
      </c>
      <c r="F826" s="26">
        <v>160</v>
      </c>
      <c r="G826" s="29">
        <v>0.7</v>
      </c>
      <c r="H826" s="30">
        <f t="shared" si="28"/>
        <v>0</v>
      </c>
      <c r="I826" s="27"/>
    </row>
    <row r="827" spans="1:9" ht="15">
      <c r="A827" s="26">
        <v>484</v>
      </c>
      <c r="B827" s="26" t="s">
        <v>377</v>
      </c>
      <c r="C827" s="26" t="s">
        <v>511</v>
      </c>
      <c r="D827" s="26" t="s">
        <v>6</v>
      </c>
      <c r="E827" s="26">
        <v>1</v>
      </c>
      <c r="F827" s="26">
        <v>630</v>
      </c>
      <c r="G827" s="29">
        <v>0.7</v>
      </c>
      <c r="H827" s="30">
        <f t="shared" si="28"/>
        <v>0</v>
      </c>
      <c r="I827" s="27"/>
    </row>
    <row r="828" spans="1:9" ht="15">
      <c r="A828" s="26">
        <v>485</v>
      </c>
      <c r="B828" s="26" t="s">
        <v>377</v>
      </c>
      <c r="C828" s="26" t="s">
        <v>388</v>
      </c>
      <c r="D828" s="26" t="s">
        <v>6</v>
      </c>
      <c r="E828" s="26">
        <v>1</v>
      </c>
      <c r="F828" s="26">
        <v>630</v>
      </c>
      <c r="G828" s="29">
        <v>0.7</v>
      </c>
      <c r="H828" s="30">
        <f t="shared" si="28"/>
        <v>0</v>
      </c>
      <c r="I828" s="27"/>
    </row>
    <row r="829" spans="1:9" ht="15">
      <c r="A829" s="26">
        <v>486</v>
      </c>
      <c r="B829" s="26" t="s">
        <v>377</v>
      </c>
      <c r="C829" s="26" t="s">
        <v>389</v>
      </c>
      <c r="D829" s="26" t="s">
        <v>6</v>
      </c>
      <c r="E829" s="26">
        <v>1</v>
      </c>
      <c r="F829" s="26">
        <v>630</v>
      </c>
      <c r="G829" s="29">
        <v>0.7</v>
      </c>
      <c r="H829" s="30">
        <f t="shared" si="28"/>
        <v>0</v>
      </c>
      <c r="I829" s="28" t="s">
        <v>518</v>
      </c>
    </row>
    <row r="830" spans="1:9" ht="15">
      <c r="A830" s="26">
        <v>487</v>
      </c>
      <c r="B830" s="26" t="s">
        <v>377</v>
      </c>
      <c r="C830" s="26" t="s">
        <v>475</v>
      </c>
      <c r="D830" s="26" t="s">
        <v>3</v>
      </c>
      <c r="E830" s="26">
        <v>1</v>
      </c>
      <c r="F830" s="26">
        <v>250</v>
      </c>
      <c r="G830" s="29">
        <v>0.7</v>
      </c>
      <c r="H830" s="30">
        <f t="shared" si="28"/>
        <v>0</v>
      </c>
      <c r="I830" s="28"/>
    </row>
    <row r="831" spans="1:9" ht="15">
      <c r="A831" s="26">
        <v>488</v>
      </c>
      <c r="B831" s="26" t="s">
        <v>377</v>
      </c>
      <c r="C831" s="26" t="s">
        <v>477</v>
      </c>
      <c r="D831" s="26" t="s">
        <v>3</v>
      </c>
      <c r="E831" s="26">
        <v>1</v>
      </c>
      <c r="F831" s="26">
        <v>250</v>
      </c>
      <c r="G831" s="29">
        <f>0.7+15/250</f>
        <v>0.76</v>
      </c>
      <c r="H831" s="30">
        <v>0</v>
      </c>
      <c r="I831" s="28"/>
    </row>
    <row r="832" spans="1:9" ht="15">
      <c r="A832" s="26">
        <v>489</v>
      </c>
      <c r="B832" s="26" t="s">
        <v>377</v>
      </c>
      <c r="C832" s="26" t="s">
        <v>354</v>
      </c>
      <c r="D832" s="26" t="s">
        <v>3</v>
      </c>
      <c r="E832" s="26">
        <v>1</v>
      </c>
      <c r="F832" s="26">
        <v>250</v>
      </c>
      <c r="G832" s="29">
        <v>0.69</v>
      </c>
      <c r="H832" s="30">
        <f aca="true" t="shared" si="29" ref="H832:H838">0.95*(0.7-G832)*F832</f>
        <v>2.375000000000002</v>
      </c>
      <c r="I832" s="28"/>
    </row>
    <row r="833" spans="1:9" ht="15">
      <c r="A833" s="26">
        <v>490</v>
      </c>
      <c r="B833" s="26" t="s">
        <v>377</v>
      </c>
      <c r="C833" s="26" t="s">
        <v>355</v>
      </c>
      <c r="D833" s="26" t="s">
        <v>3</v>
      </c>
      <c r="E833" s="26">
        <v>1</v>
      </c>
      <c r="F833" s="26">
        <v>400</v>
      </c>
      <c r="G833" s="29">
        <v>0.47</v>
      </c>
      <c r="H833" s="30">
        <f t="shared" si="29"/>
        <v>87.39999999999999</v>
      </c>
      <c r="I833" s="28"/>
    </row>
    <row r="834" spans="1:9" ht="15">
      <c r="A834" s="26"/>
      <c r="B834" s="26"/>
      <c r="C834" s="26"/>
      <c r="D834" s="26" t="s">
        <v>3</v>
      </c>
      <c r="E834" s="26">
        <v>2</v>
      </c>
      <c r="F834" s="26">
        <v>400</v>
      </c>
      <c r="G834" s="29">
        <v>0.47</v>
      </c>
      <c r="H834" s="30">
        <f t="shared" si="29"/>
        <v>87.39999999999999</v>
      </c>
      <c r="I834" s="28"/>
    </row>
    <row r="835" spans="1:9" ht="15">
      <c r="A835" s="26">
        <v>490</v>
      </c>
      <c r="B835" s="26" t="s">
        <v>377</v>
      </c>
      <c r="C835" s="26" t="s">
        <v>356</v>
      </c>
      <c r="D835" s="26" t="s">
        <v>3</v>
      </c>
      <c r="E835" s="26">
        <v>1</v>
      </c>
      <c r="F835" s="26">
        <v>100</v>
      </c>
      <c r="G835" s="29">
        <v>0.6</v>
      </c>
      <c r="H835" s="30">
        <f t="shared" si="29"/>
        <v>9.499999999999996</v>
      </c>
      <c r="I835" s="28"/>
    </row>
    <row r="836" spans="1:9" ht="15">
      <c r="A836" s="26">
        <v>485</v>
      </c>
      <c r="B836" s="26" t="s">
        <v>377</v>
      </c>
      <c r="C836" s="26" t="s">
        <v>357</v>
      </c>
      <c r="D836" s="26" t="s">
        <v>3</v>
      </c>
      <c r="E836" s="26">
        <v>1</v>
      </c>
      <c r="F836" s="26">
        <v>250</v>
      </c>
      <c r="G836" s="29">
        <v>0.65</v>
      </c>
      <c r="H836" s="30">
        <f t="shared" si="29"/>
        <v>11.874999999999982</v>
      </c>
      <c r="I836" s="28"/>
    </row>
    <row r="837" spans="1:9" ht="15">
      <c r="A837" s="26">
        <v>486</v>
      </c>
      <c r="B837" s="26" t="s">
        <v>377</v>
      </c>
      <c r="C837" s="26" t="s">
        <v>353</v>
      </c>
      <c r="D837" s="26" t="s">
        <v>3</v>
      </c>
      <c r="E837" s="26">
        <v>1</v>
      </c>
      <c r="F837" s="26">
        <v>250</v>
      </c>
      <c r="G837" s="29">
        <f>0.58+27/250</f>
        <v>0.688</v>
      </c>
      <c r="H837" s="30">
        <f t="shared" si="29"/>
        <v>2.8500000000000023</v>
      </c>
      <c r="I837" s="28"/>
    </row>
    <row r="838" spans="1:9" ht="15">
      <c r="A838" s="26">
        <v>487</v>
      </c>
      <c r="B838" s="26" t="s">
        <v>377</v>
      </c>
      <c r="C838" s="26" t="s">
        <v>358</v>
      </c>
      <c r="D838" s="26" t="s">
        <v>3</v>
      </c>
      <c r="E838" s="26">
        <v>1</v>
      </c>
      <c r="F838" s="26">
        <v>250</v>
      </c>
      <c r="G838" s="29">
        <v>0.4</v>
      </c>
      <c r="H838" s="30">
        <f t="shared" si="29"/>
        <v>71.24999999999999</v>
      </c>
      <c r="I838" s="28"/>
    </row>
    <row r="839" spans="1:9" ht="15">
      <c r="A839" s="26">
        <v>488</v>
      </c>
      <c r="B839" s="26" t="s">
        <v>377</v>
      </c>
      <c r="C839" s="26" t="s">
        <v>512</v>
      </c>
      <c r="D839" s="26" t="s">
        <v>6</v>
      </c>
      <c r="E839" s="26">
        <v>1</v>
      </c>
      <c r="F839" s="26">
        <v>630</v>
      </c>
      <c r="G839" s="29">
        <v>0.95</v>
      </c>
      <c r="H839" s="30">
        <v>0</v>
      </c>
      <c r="I839" s="28" t="s">
        <v>518</v>
      </c>
    </row>
    <row r="840" spans="1:9" ht="15">
      <c r="A840" s="26">
        <v>489</v>
      </c>
      <c r="B840" s="26" t="s">
        <v>377</v>
      </c>
      <c r="C840" s="26" t="s">
        <v>513</v>
      </c>
      <c r="D840" s="26" t="s">
        <v>6</v>
      </c>
      <c r="E840" s="26">
        <v>1</v>
      </c>
      <c r="F840" s="26">
        <v>630</v>
      </c>
      <c r="G840" s="29">
        <v>0.95</v>
      </c>
      <c r="H840" s="30">
        <v>0</v>
      </c>
      <c r="I840" s="28" t="s">
        <v>518</v>
      </c>
    </row>
    <row r="841" spans="1:9" ht="15">
      <c r="A841" s="26">
        <v>490</v>
      </c>
      <c r="B841" s="26" t="s">
        <v>377</v>
      </c>
      <c r="C841" s="26" t="s">
        <v>514</v>
      </c>
      <c r="D841" s="26" t="s">
        <v>3</v>
      </c>
      <c r="E841" s="26">
        <v>1</v>
      </c>
      <c r="F841" s="26">
        <v>630</v>
      </c>
      <c r="G841" s="29">
        <v>0.8</v>
      </c>
      <c r="H841" s="30">
        <v>0</v>
      </c>
      <c r="I841" s="28" t="s">
        <v>518</v>
      </c>
    </row>
    <row r="842" spans="1:9" ht="15">
      <c r="A842" s="26"/>
      <c r="B842" s="26" t="s">
        <v>377</v>
      </c>
      <c r="C842" s="26"/>
      <c r="D842" s="26" t="s">
        <v>3</v>
      </c>
      <c r="E842" s="26">
        <v>2</v>
      </c>
      <c r="F842" s="26">
        <v>630</v>
      </c>
      <c r="G842" s="29">
        <v>0.8</v>
      </c>
      <c r="H842" s="30">
        <v>0</v>
      </c>
      <c r="I842" s="28"/>
    </row>
    <row r="843" spans="1:9" ht="15">
      <c r="A843" s="26">
        <v>491</v>
      </c>
      <c r="B843" s="26" t="s">
        <v>377</v>
      </c>
      <c r="C843" s="26" t="s">
        <v>516</v>
      </c>
      <c r="D843" s="26" t="s">
        <v>3</v>
      </c>
      <c r="E843" s="26">
        <v>1</v>
      </c>
      <c r="F843" s="26">
        <v>160</v>
      </c>
      <c r="G843" s="29">
        <v>1</v>
      </c>
      <c r="H843" s="30">
        <v>0</v>
      </c>
      <c r="I843" s="28"/>
    </row>
    <row r="844" spans="1:9" ht="15">
      <c r="A844" s="26">
        <v>492</v>
      </c>
      <c r="B844" s="26" t="s">
        <v>377</v>
      </c>
      <c r="C844" s="26" t="s">
        <v>515</v>
      </c>
      <c r="D844" s="26" t="s">
        <v>3</v>
      </c>
      <c r="E844" s="26">
        <v>1</v>
      </c>
      <c r="F844" s="26">
        <v>400</v>
      </c>
      <c r="G844" s="29">
        <v>1</v>
      </c>
      <c r="H844" s="30">
        <v>0</v>
      </c>
      <c r="I844" s="28"/>
    </row>
    <row r="845" spans="1:9" ht="15">
      <c r="A845" s="26">
        <v>493</v>
      </c>
      <c r="B845" s="26" t="s">
        <v>377</v>
      </c>
      <c r="C845" s="26" t="s">
        <v>360</v>
      </c>
      <c r="D845" s="26" t="s">
        <v>6</v>
      </c>
      <c r="E845" s="26">
        <v>1</v>
      </c>
      <c r="F845" s="26">
        <v>320</v>
      </c>
      <c r="G845" s="29">
        <f>0.47</f>
        <v>0.47</v>
      </c>
      <c r="H845" s="30">
        <f aca="true" t="shared" si="30" ref="H845:H857">0.95*(0.7-G845)*F845</f>
        <v>69.91999999999999</v>
      </c>
      <c r="I845" s="28"/>
    </row>
    <row r="846" spans="1:9" ht="15">
      <c r="A846" s="26">
        <v>494</v>
      </c>
      <c r="B846" s="26" t="s">
        <v>377</v>
      </c>
      <c r="C846" s="26" t="s">
        <v>361</v>
      </c>
      <c r="D846" s="26" t="s">
        <v>6</v>
      </c>
      <c r="E846" s="26">
        <v>1</v>
      </c>
      <c r="F846" s="26">
        <v>400</v>
      </c>
      <c r="G846" s="29">
        <f>0.2+100/400</f>
        <v>0.45</v>
      </c>
      <c r="H846" s="30">
        <f t="shared" si="30"/>
        <v>94.99999999999997</v>
      </c>
      <c r="I846" s="28"/>
    </row>
    <row r="847" spans="1:9" ht="15">
      <c r="A847" s="26">
        <v>495</v>
      </c>
      <c r="B847" s="26" t="s">
        <v>377</v>
      </c>
      <c r="C847" s="26" t="s">
        <v>362</v>
      </c>
      <c r="D847" s="26" t="s">
        <v>3</v>
      </c>
      <c r="E847" s="26">
        <v>1</v>
      </c>
      <c r="F847" s="26">
        <v>400</v>
      </c>
      <c r="G847" s="29">
        <v>0.65</v>
      </c>
      <c r="H847" s="30">
        <f t="shared" si="30"/>
        <v>18.99999999999997</v>
      </c>
      <c r="I847" s="28"/>
    </row>
    <row r="848" spans="1:9" ht="15">
      <c r="A848" s="26"/>
      <c r="B848" s="26" t="s">
        <v>377</v>
      </c>
      <c r="C848" s="26"/>
      <c r="D848" s="26" t="s">
        <v>3</v>
      </c>
      <c r="E848" s="26">
        <v>2</v>
      </c>
      <c r="F848" s="26">
        <v>400</v>
      </c>
      <c r="G848" s="29">
        <v>0.59</v>
      </c>
      <c r="H848" s="30">
        <f t="shared" si="30"/>
        <v>41.79999999999999</v>
      </c>
      <c r="I848" s="28"/>
    </row>
    <row r="849" spans="1:9" ht="15">
      <c r="A849" s="26">
        <v>496</v>
      </c>
      <c r="B849" s="26" t="s">
        <v>377</v>
      </c>
      <c r="C849" s="26" t="s">
        <v>363</v>
      </c>
      <c r="D849" s="26" t="s">
        <v>3</v>
      </c>
      <c r="E849" s="26">
        <v>1</v>
      </c>
      <c r="F849" s="26">
        <v>400</v>
      </c>
      <c r="G849" s="29">
        <v>0.6</v>
      </c>
      <c r="H849" s="30">
        <f t="shared" si="30"/>
        <v>37.999999999999986</v>
      </c>
      <c r="I849" s="28"/>
    </row>
    <row r="850" spans="1:9" ht="15">
      <c r="A850" s="26"/>
      <c r="B850" s="26" t="s">
        <v>377</v>
      </c>
      <c r="C850" s="26"/>
      <c r="D850" s="26" t="s">
        <v>3</v>
      </c>
      <c r="E850" s="26">
        <v>2</v>
      </c>
      <c r="F850" s="26">
        <v>400</v>
      </c>
      <c r="G850" s="29">
        <v>0.65</v>
      </c>
      <c r="H850" s="30">
        <f t="shared" si="30"/>
        <v>18.99999999999997</v>
      </c>
      <c r="I850" s="28"/>
    </row>
    <row r="851" spans="1:9" ht="15">
      <c r="A851" s="26">
        <v>497</v>
      </c>
      <c r="B851" s="26" t="s">
        <v>377</v>
      </c>
      <c r="C851" s="26" t="s">
        <v>364</v>
      </c>
      <c r="D851" s="26" t="s">
        <v>6</v>
      </c>
      <c r="E851" s="26">
        <v>1</v>
      </c>
      <c r="F851" s="26">
        <v>400</v>
      </c>
      <c r="G851" s="29">
        <v>0.63</v>
      </c>
      <c r="H851" s="30">
        <f t="shared" si="30"/>
        <v>26.59999999999998</v>
      </c>
      <c r="I851" s="28"/>
    </row>
    <row r="852" spans="1:9" ht="15">
      <c r="A852" s="26"/>
      <c r="B852" s="26" t="s">
        <v>377</v>
      </c>
      <c r="C852" s="26"/>
      <c r="D852" s="26" t="s">
        <v>6</v>
      </c>
      <c r="E852" s="26">
        <v>2</v>
      </c>
      <c r="F852" s="26">
        <v>320</v>
      </c>
      <c r="G852" s="29">
        <v>0.47</v>
      </c>
      <c r="H852" s="30">
        <f t="shared" si="30"/>
        <v>69.91999999999999</v>
      </c>
      <c r="I852" s="28"/>
    </row>
    <row r="853" spans="1:9" ht="15">
      <c r="A853" s="26">
        <v>498</v>
      </c>
      <c r="B853" s="26" t="s">
        <v>377</v>
      </c>
      <c r="C853" s="26" t="s">
        <v>365</v>
      </c>
      <c r="D853" s="26" t="s">
        <v>6</v>
      </c>
      <c r="E853" s="26">
        <v>1</v>
      </c>
      <c r="F853" s="26">
        <v>320</v>
      </c>
      <c r="G853" s="29">
        <v>0.47</v>
      </c>
      <c r="H853" s="30">
        <f t="shared" si="30"/>
        <v>69.91999999999999</v>
      </c>
      <c r="I853" s="28"/>
    </row>
    <row r="854" spans="1:9" ht="15">
      <c r="A854" s="26"/>
      <c r="B854" s="26" t="s">
        <v>377</v>
      </c>
      <c r="C854" s="26"/>
      <c r="D854" s="26" t="s">
        <v>6</v>
      </c>
      <c r="E854" s="26">
        <v>2</v>
      </c>
      <c r="F854" s="26">
        <v>400</v>
      </c>
      <c r="G854" s="29">
        <f>0.25+50/400</f>
        <v>0.375</v>
      </c>
      <c r="H854" s="30">
        <f t="shared" si="30"/>
        <v>123.49999999999999</v>
      </c>
      <c r="I854" s="28"/>
    </row>
    <row r="855" spans="1:9" ht="15">
      <c r="A855" s="26">
        <v>499</v>
      </c>
      <c r="B855" s="26" t="s">
        <v>377</v>
      </c>
      <c r="C855" s="26" t="s">
        <v>366</v>
      </c>
      <c r="D855" s="26" t="s">
        <v>6</v>
      </c>
      <c r="E855" s="26">
        <v>1</v>
      </c>
      <c r="F855" s="26">
        <v>400</v>
      </c>
      <c r="G855" s="29">
        <f>0.36+50/400</f>
        <v>0.485</v>
      </c>
      <c r="H855" s="30">
        <f t="shared" si="30"/>
        <v>81.69999999999999</v>
      </c>
      <c r="I855" s="28"/>
    </row>
    <row r="856" spans="1:9" ht="15">
      <c r="A856" s="26"/>
      <c r="B856" s="26" t="s">
        <v>377</v>
      </c>
      <c r="C856" s="26"/>
      <c r="D856" s="26" t="s">
        <v>6</v>
      </c>
      <c r="E856" s="26">
        <v>2</v>
      </c>
      <c r="F856" s="26">
        <v>400</v>
      </c>
      <c r="G856" s="29">
        <v>0.55</v>
      </c>
      <c r="H856" s="30">
        <f t="shared" si="30"/>
        <v>56.999999999999964</v>
      </c>
      <c r="I856" s="28"/>
    </row>
    <row r="857" spans="1:9" ht="15">
      <c r="A857" s="26"/>
      <c r="B857" s="26" t="s">
        <v>377</v>
      </c>
      <c r="C857" s="26"/>
      <c r="D857" s="26" t="s">
        <v>6</v>
      </c>
      <c r="E857" s="26">
        <v>3</v>
      </c>
      <c r="F857" s="26">
        <v>400</v>
      </c>
      <c r="G857" s="29">
        <f>0.24+70/400</f>
        <v>0.415</v>
      </c>
      <c r="H857" s="30">
        <f t="shared" si="30"/>
        <v>108.3</v>
      </c>
      <c r="I857" s="28"/>
    </row>
    <row r="858" spans="1:9" ht="15">
      <c r="A858" s="26">
        <v>500</v>
      </c>
      <c r="B858" s="26" t="s">
        <v>377</v>
      </c>
      <c r="C858" s="26" t="s">
        <v>531</v>
      </c>
      <c r="D858" s="26" t="s">
        <v>3</v>
      </c>
      <c r="E858" s="26">
        <v>1</v>
      </c>
      <c r="F858" s="26">
        <v>100</v>
      </c>
      <c r="G858" s="29">
        <v>0.7</v>
      </c>
      <c r="H858" s="30">
        <v>0</v>
      </c>
      <c r="I858" s="28"/>
    </row>
    <row r="859" spans="1:9" ht="15">
      <c r="A859" s="26"/>
      <c r="B859" s="26" t="s">
        <v>377</v>
      </c>
      <c r="C859" s="26"/>
      <c r="D859" s="26" t="s">
        <v>3</v>
      </c>
      <c r="E859" s="26">
        <v>2</v>
      </c>
      <c r="F859" s="26">
        <v>40</v>
      </c>
      <c r="G859" s="29">
        <v>0.7</v>
      </c>
      <c r="H859" s="30">
        <v>0</v>
      </c>
      <c r="I859" s="28"/>
    </row>
    <row r="860" spans="1:9" ht="15">
      <c r="A860" s="26">
        <v>500</v>
      </c>
      <c r="B860" s="26" t="s">
        <v>377</v>
      </c>
      <c r="C860" s="26" t="s">
        <v>367</v>
      </c>
      <c r="D860" s="26" t="s">
        <v>3</v>
      </c>
      <c r="E860" s="26">
        <v>1</v>
      </c>
      <c r="F860" s="26">
        <v>630</v>
      </c>
      <c r="G860" s="29">
        <f>0.25+150/630</f>
        <v>0.4880952380952381</v>
      </c>
      <c r="H860" s="30">
        <f aca="true" t="shared" si="31" ref="H860:H866">0.95*(0.7-G860)*F860</f>
        <v>126.82499999999997</v>
      </c>
      <c r="I860" s="28"/>
    </row>
    <row r="861" spans="1:9" ht="15">
      <c r="A861" s="26">
        <v>501</v>
      </c>
      <c r="B861" s="26" t="s">
        <v>377</v>
      </c>
      <c r="C861" s="26"/>
      <c r="D861" s="26" t="s">
        <v>3</v>
      </c>
      <c r="E861" s="26">
        <v>2</v>
      </c>
      <c r="F861" s="26">
        <v>630</v>
      </c>
      <c r="G861" s="29">
        <v>0.5</v>
      </c>
      <c r="H861" s="30">
        <f t="shared" si="31"/>
        <v>119.69999999999996</v>
      </c>
      <c r="I861" s="28"/>
    </row>
    <row r="862" spans="1:9" ht="15">
      <c r="A862" s="26">
        <v>502</v>
      </c>
      <c r="B862" s="26" t="s">
        <v>377</v>
      </c>
      <c r="C862" s="26" t="s">
        <v>368</v>
      </c>
      <c r="D862" s="26" t="s">
        <v>3</v>
      </c>
      <c r="E862" s="26">
        <v>1</v>
      </c>
      <c r="F862" s="26">
        <v>250</v>
      </c>
      <c r="G862" s="29">
        <v>0.43</v>
      </c>
      <c r="H862" s="30">
        <f t="shared" si="31"/>
        <v>64.12499999999999</v>
      </c>
      <c r="I862" s="28"/>
    </row>
    <row r="863" spans="1:9" ht="15">
      <c r="A863" s="26">
        <v>503</v>
      </c>
      <c r="B863" s="26" t="s">
        <v>377</v>
      </c>
      <c r="C863" s="26" t="s">
        <v>369</v>
      </c>
      <c r="D863" s="26" t="s">
        <v>3</v>
      </c>
      <c r="E863" s="26">
        <v>1</v>
      </c>
      <c r="F863" s="26">
        <v>400</v>
      </c>
      <c r="G863" s="29">
        <v>0.66</v>
      </c>
      <c r="H863" s="30">
        <f t="shared" si="31"/>
        <v>15.199999999999973</v>
      </c>
      <c r="I863" s="28"/>
    </row>
    <row r="864" spans="1:9" ht="15">
      <c r="A864" s="26"/>
      <c r="B864" s="26" t="s">
        <v>377</v>
      </c>
      <c r="C864" s="26"/>
      <c r="D864" s="26" t="s">
        <v>3</v>
      </c>
      <c r="E864" s="26">
        <v>2</v>
      </c>
      <c r="F864" s="26">
        <v>400</v>
      </c>
      <c r="G864" s="29">
        <v>0.69</v>
      </c>
      <c r="H864" s="30">
        <f t="shared" si="31"/>
        <v>3.8000000000000034</v>
      </c>
      <c r="I864" s="28"/>
    </row>
    <row r="865" spans="1:9" ht="15">
      <c r="A865" s="26">
        <v>504</v>
      </c>
      <c r="B865" s="26" t="s">
        <v>377</v>
      </c>
      <c r="C865" s="26" t="s">
        <v>370</v>
      </c>
      <c r="D865" s="26" t="s">
        <v>3</v>
      </c>
      <c r="E865" s="26">
        <v>1</v>
      </c>
      <c r="F865" s="26">
        <v>400</v>
      </c>
      <c r="G865" s="29">
        <f>0.1+100/400</f>
        <v>0.35</v>
      </c>
      <c r="H865" s="30">
        <f t="shared" si="31"/>
        <v>132.99999999999997</v>
      </c>
      <c r="I865" s="28"/>
    </row>
    <row r="866" spans="1:9" ht="15">
      <c r="A866" s="26"/>
      <c r="B866" s="26" t="s">
        <v>377</v>
      </c>
      <c r="C866" s="26"/>
      <c r="D866" s="26" t="s">
        <v>3</v>
      </c>
      <c r="E866" s="26">
        <v>2</v>
      </c>
      <c r="F866" s="26">
        <v>400</v>
      </c>
      <c r="G866" s="29">
        <f>0.13+100/400</f>
        <v>0.38</v>
      </c>
      <c r="H866" s="30">
        <f t="shared" si="31"/>
        <v>121.59999999999998</v>
      </c>
      <c r="I866" s="28"/>
    </row>
    <row r="867" spans="1:9" ht="15">
      <c r="A867" s="26">
        <v>505</v>
      </c>
      <c r="B867" s="26" t="s">
        <v>377</v>
      </c>
      <c r="C867" s="26" t="s">
        <v>371</v>
      </c>
      <c r="D867" s="26" t="s">
        <v>3</v>
      </c>
      <c r="E867" s="26">
        <v>1</v>
      </c>
      <c r="F867" s="26">
        <v>100</v>
      </c>
      <c r="G867" s="29">
        <v>1</v>
      </c>
      <c r="H867" s="30">
        <v>0</v>
      </c>
      <c r="I867" s="28"/>
    </row>
    <row r="868" spans="1:9" ht="15">
      <c r="A868" s="26"/>
      <c r="B868" s="26" t="s">
        <v>377</v>
      </c>
      <c r="C868" s="26" t="s">
        <v>532</v>
      </c>
      <c r="D868" s="26" t="s">
        <v>3</v>
      </c>
      <c r="E868" s="26">
        <v>1</v>
      </c>
      <c r="F868" s="26">
        <v>630</v>
      </c>
      <c r="G868" s="29">
        <v>0.9</v>
      </c>
      <c r="H868" s="30">
        <v>0</v>
      </c>
      <c r="I868" s="28" t="s">
        <v>518</v>
      </c>
    </row>
    <row r="869" spans="1:9" ht="15">
      <c r="A869" s="26">
        <v>506</v>
      </c>
      <c r="B869" s="26" t="s">
        <v>377</v>
      </c>
      <c r="C869" s="26" t="s">
        <v>372</v>
      </c>
      <c r="D869" s="26" t="s">
        <v>6</v>
      </c>
      <c r="E869" s="26">
        <v>1</v>
      </c>
      <c r="F869" s="26">
        <v>400</v>
      </c>
      <c r="G869" s="29">
        <v>0.5</v>
      </c>
      <c r="H869" s="30">
        <f>0.95*(0.7-G869)*F869</f>
        <v>75.99999999999997</v>
      </c>
      <c r="I869" s="28"/>
    </row>
    <row r="870" spans="1:9" ht="15">
      <c r="A870" s="26">
        <v>507</v>
      </c>
      <c r="B870" s="26" t="s">
        <v>377</v>
      </c>
      <c r="C870" s="26"/>
      <c r="D870" s="26" t="s">
        <v>6</v>
      </c>
      <c r="E870" s="26">
        <v>2</v>
      </c>
      <c r="F870" s="26">
        <v>400</v>
      </c>
      <c r="G870" s="29">
        <v>0.5</v>
      </c>
      <c r="H870" s="30">
        <f>0.95*(0.7-G870)*F870</f>
        <v>75.99999999999997</v>
      </c>
      <c r="I870" s="28"/>
    </row>
    <row r="871" spans="1:9" ht="15">
      <c r="A871" s="26">
        <v>508</v>
      </c>
      <c r="B871" s="26" t="s">
        <v>377</v>
      </c>
      <c r="C871" s="26" t="s">
        <v>373</v>
      </c>
      <c r="D871" s="26" t="s">
        <v>6</v>
      </c>
      <c r="E871" s="26">
        <v>1</v>
      </c>
      <c r="F871" s="26">
        <v>630</v>
      </c>
      <c r="G871" s="29">
        <v>1</v>
      </c>
      <c r="H871" s="30">
        <v>0</v>
      </c>
      <c r="I871" s="28"/>
    </row>
    <row r="872" spans="1:9" ht="15">
      <c r="A872" s="26"/>
      <c r="B872" s="26" t="s">
        <v>377</v>
      </c>
      <c r="C872" s="26"/>
      <c r="D872" s="26" t="s">
        <v>6</v>
      </c>
      <c r="E872" s="26">
        <v>2</v>
      </c>
      <c r="F872" s="26">
        <v>630</v>
      </c>
      <c r="G872" s="29">
        <v>1</v>
      </c>
      <c r="H872" s="30">
        <v>0</v>
      </c>
      <c r="I872" s="28"/>
    </row>
    <row r="873" spans="1:9" ht="15">
      <c r="A873" s="26">
        <v>509</v>
      </c>
      <c r="B873" s="26" t="s">
        <v>377</v>
      </c>
      <c r="C873" s="26" t="s">
        <v>476</v>
      </c>
      <c r="D873" s="26" t="s">
        <v>3</v>
      </c>
      <c r="E873" s="26">
        <v>1</v>
      </c>
      <c r="F873" s="26">
        <v>630</v>
      </c>
      <c r="G873" s="29">
        <v>0.9</v>
      </c>
      <c r="H873" s="30">
        <v>0</v>
      </c>
      <c r="I873" s="28"/>
    </row>
    <row r="874" spans="1:9" ht="15">
      <c r="A874" s="26"/>
      <c r="B874" s="26" t="s">
        <v>377</v>
      </c>
      <c r="C874" s="26"/>
      <c r="D874" s="26" t="s">
        <v>3</v>
      </c>
      <c r="E874" s="26">
        <v>2</v>
      </c>
      <c r="F874" s="26">
        <v>630</v>
      </c>
      <c r="G874" s="29">
        <v>0.9</v>
      </c>
      <c r="H874" s="30">
        <v>0</v>
      </c>
      <c r="I874" s="28"/>
    </row>
  </sheetData>
  <sheetProtection/>
  <autoFilter ref="A2:H874"/>
  <mergeCells count="21">
    <mergeCell ref="A1:I1"/>
    <mergeCell ref="I457:I458"/>
    <mergeCell ref="I676:I677"/>
    <mergeCell ref="I672:I673"/>
    <mergeCell ref="I232:I233"/>
    <mergeCell ref="I267:I268"/>
    <mergeCell ref="I479:I480"/>
    <mergeCell ref="I652:I653"/>
    <mergeCell ref="I380:I381"/>
    <mergeCell ref="G698:H698"/>
    <mergeCell ref="D321:H321"/>
    <mergeCell ref="F374:H374"/>
    <mergeCell ref="I662:I663"/>
    <mergeCell ref="I322:I323"/>
    <mergeCell ref="I341:I342"/>
    <mergeCell ref="I374:I375"/>
    <mergeCell ref="I410:I411"/>
    <mergeCell ref="I304:I305"/>
    <mergeCell ref="I539:I540"/>
    <mergeCell ref="I654:I655"/>
    <mergeCell ref="I657:I65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2021-10-28T12:46:04Z</dcterms:modified>
  <cp:category/>
  <cp:version/>
  <cp:contentType/>
  <cp:contentStatus/>
</cp:coreProperties>
</file>